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608" windowHeight="4752"/>
  </bookViews>
  <sheets>
    <sheet name="計画書・実施報告書" sheetId="1" r:id="rId1"/>
    <sheet name="計画書（記入例）" sheetId="5" r:id="rId2"/>
    <sheet name="実施報告書（記入例）" sheetId="3" r:id="rId3"/>
  </sheets>
  <definedNames>
    <definedName name="_xlnm.Print_Area" localSheetId="0">'計画書・実施報告書'!$A$5:$AB$60</definedName>
    <definedName name="_xlnm.Print_Area" localSheetId="2">'実施報告書（記入例）'!$A$5:$AB$60</definedName>
    <definedName name="_xlnm.Print_Area" localSheetId="1">'計画書（記入例）'!$A$5:$AB$60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<sst xmlns="http://schemas.openxmlformats.org/spreadsheetml/2006/main" xmlns:r="http://schemas.openxmlformats.org/officeDocument/2006/relationships" count="68" uniqueCount="68">
  <si>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令和●年●月●日</t>
    <rPh sb="0" eb="2">
      <t>れいわ</t>
    </rPh>
    <rPh sb="3" eb="4">
      <t>ねん</t>
    </rPh>
    <rPh sb="5" eb="6">
      <t>がつ</t>
    </rPh>
    <rPh sb="7" eb="8">
      <t>にち</t>
    </rPh>
    <phoneticPr fontId="1" type="Hiragana"/>
  </si>
  <si>
    <t>計　画</t>
  </si>
  <si>
    <t>商号又は名称</t>
    <rPh sb="0" eb="2">
      <t>しょうごう</t>
    </rPh>
    <rPh sb="2" eb="3">
      <t>また</t>
    </rPh>
    <rPh sb="4" eb="6">
      <t>めいしょう</t>
    </rPh>
    <phoneticPr fontId="1" type="Hiragana"/>
  </si>
  <si>
    <t>完全週休2日の判定　⇒</t>
    <rPh sb="0" eb="2">
      <t>かんぜん</t>
    </rPh>
    <rPh sb="2" eb="4">
      <t>しゅうきゅう</t>
    </rPh>
    <rPh sb="5" eb="6">
      <t>にち</t>
    </rPh>
    <rPh sb="7" eb="9">
      <t>はんてい</t>
    </rPh>
    <phoneticPr fontId="1" type="Hiragana"/>
  </si>
  <si>
    <t>代表取締役 ●●●●</t>
    <rPh sb="0" eb="2">
      <t>だいひょう</t>
    </rPh>
    <rPh sb="2" eb="5">
      <t>とりしまりやく</t>
    </rPh>
    <phoneticPr fontId="1" type="Hiragana"/>
  </si>
  <si>
    <t>株式会社 ●●●●</t>
    <rPh sb="0" eb="4">
      <t>かぶしきがいしゃ</t>
    </rPh>
    <phoneticPr fontId="1" type="Hiragana"/>
  </si>
  <si>
    <t>実　施</t>
    <rPh sb="0" eb="1">
      <t>み</t>
    </rPh>
    <rPh sb="2" eb="3">
      <t>し</t>
    </rPh>
    <phoneticPr fontId="1" type="Hiragana"/>
  </si>
  <si>
    <t>判定用</t>
    <rPh sb="0" eb="2">
      <t>はんてい</t>
    </rPh>
    <rPh sb="2" eb="3">
      <t>よう</t>
    </rPh>
    <phoneticPr fontId="1" type="Hiragana"/>
  </si>
  <si>
    <t>対象土日数</t>
    <rPh sb="0" eb="2">
      <t>たいしょう</t>
    </rPh>
    <rPh sb="2" eb="4">
      <t>どにち</t>
    </rPh>
    <rPh sb="4" eb="5">
      <t>すう</t>
    </rPh>
    <phoneticPr fontId="1" type="Hiragana"/>
  </si>
  <si>
    <t>対象日数</t>
    <rPh sb="0" eb="2">
      <t>たいしょう</t>
    </rPh>
    <rPh sb="2" eb="4">
      <t>にっすう</t>
    </rPh>
    <phoneticPr fontId="1" type="Hiragana"/>
  </si>
  <si>
    <t>年</t>
    <rPh sb="0" eb="1">
      <t>ねん</t>
    </rPh>
    <phoneticPr fontId="1" type="Hiragana"/>
  </si>
  <si>
    <t>代表者氏名</t>
    <rPh sb="0" eb="3">
      <t>だいひょうしゃ</t>
    </rPh>
    <rPh sb="3" eb="5">
      <t>しめい</t>
    </rPh>
    <phoneticPr fontId="1" type="Hiragana"/>
  </si>
  <si>
    <t>準備期間</t>
    <rPh sb="0" eb="2">
      <t>じゅんび</t>
    </rPh>
    <rPh sb="2" eb="4">
      <t>きかん</t>
    </rPh>
    <phoneticPr fontId="1" type="Hiragana"/>
  </si>
  <si>
    <t>工事名</t>
    <rPh sb="0" eb="3">
      <t>こうじめい</t>
    </rPh>
    <phoneticPr fontId="1" type="Hiragana"/>
  </si>
  <si>
    <t>令和</t>
    <rPh sb="0" eb="2">
      <t>れいわ</t>
    </rPh>
    <phoneticPr fontId="1" type="Hiragana"/>
  </si>
  <si>
    <t>受注者希望型（現場閉所型）</t>
  </si>
  <si>
    <t>契約締結日</t>
    <rPh sb="0" eb="2">
      <t>けいやく</t>
    </rPh>
    <rPh sb="2" eb="4">
      <t>ていけつ</t>
    </rPh>
    <rPh sb="4" eb="5">
      <t>ひ</t>
    </rPh>
    <phoneticPr fontId="1" type="Hiragana"/>
  </si>
  <si>
    <t>8月9日現場閉所に伴う振替作業</t>
    <rPh sb="1" eb="2">
      <t>がつ</t>
    </rPh>
    <rPh sb="3" eb="4">
      <t>にち</t>
    </rPh>
    <rPh sb="4" eb="6">
      <t>げんば</t>
    </rPh>
    <rPh sb="6" eb="8">
      <t>へいしょ</t>
    </rPh>
    <rPh sb="9" eb="10">
      <t>ともな</t>
    </rPh>
    <rPh sb="11" eb="13">
      <t>ふりかえ</t>
    </rPh>
    <rPh sb="13" eb="15">
      <t>さぎょう</t>
    </rPh>
    <phoneticPr fontId="1" type="Hiragana"/>
  </si>
  <si>
    <t>着手日</t>
    <rPh sb="0" eb="2">
      <t>ちゃくしゅ</t>
    </rPh>
    <rPh sb="2" eb="3">
      <t>び</t>
    </rPh>
    <phoneticPr fontId="1" type="Hiragana"/>
  </si>
  <si>
    <t>工  期</t>
    <rPh sb="0" eb="1">
      <t>こう</t>
    </rPh>
    <rPh sb="3" eb="4">
      <t>き</t>
    </rPh>
    <phoneticPr fontId="1" type="Hiragana"/>
  </si>
  <si>
    <t>日</t>
    <rPh sb="0" eb="1">
      <t>ひ</t>
    </rPh>
    <phoneticPr fontId="1" type="Hiragana"/>
  </si>
  <si>
    <t>市道●●●線●●●工事</t>
    <rPh sb="0" eb="2">
      <t>しどう</t>
    </rPh>
    <rPh sb="5" eb="6">
      <t>せん</t>
    </rPh>
    <rPh sb="9" eb="11">
      <t>こうじ</t>
    </rPh>
    <phoneticPr fontId="1" type="Hiragana"/>
  </si>
  <si>
    <t>曜日</t>
    <rPh sb="0" eb="1">
      <t>よう</t>
    </rPh>
    <rPh sb="1" eb="2">
      <t>ひ</t>
    </rPh>
    <phoneticPr fontId="1" type="Hiragana"/>
  </si>
  <si>
    <t>月　日</t>
  </si>
  <si>
    <t>型　式</t>
    <rPh sb="0" eb="1">
      <t>かた</t>
    </rPh>
    <rPh sb="2" eb="3">
      <t>しき</t>
    </rPh>
    <phoneticPr fontId="1" type="Hiragana"/>
  </si>
  <si>
    <t>現場閉所日数</t>
  </si>
  <si>
    <t>2日</t>
    <rPh sb="1" eb="2">
      <t>にち</t>
    </rPh>
    <phoneticPr fontId="1" type="Hiragana"/>
  </si>
  <si>
    <t>令和●年●月●日 ～ 令和●年●月●日</t>
    <rPh sb="0" eb="2">
      <t>れいわ</t>
    </rPh>
    <rPh sb="3" eb="4">
      <t>ねん</t>
    </rPh>
    <rPh sb="5" eb="6">
      <t>がつ</t>
    </rPh>
    <rPh sb="7" eb="8">
      <t>にち</t>
    </rPh>
    <rPh sb="11" eb="13">
      <t>れいわ</t>
    </rPh>
    <rPh sb="14" eb="15">
      <t>ねん</t>
    </rPh>
    <rPh sb="16" eb="17">
      <t>がつ</t>
    </rPh>
    <rPh sb="18" eb="19">
      <t>にち</t>
    </rPh>
    <phoneticPr fontId="1" type="Hiragana"/>
  </si>
  <si>
    <t>閉所日</t>
  </si>
  <si>
    <t>月　日</t>
    <rPh sb="0" eb="1">
      <t>つき</t>
    </rPh>
    <rPh sb="2" eb="3">
      <t>ひ</t>
    </rPh>
    <phoneticPr fontId="1" type="Hiragana"/>
  </si>
  <si>
    <t>曜日</t>
    <rPh sb="0" eb="2">
      <t>ようび</t>
    </rPh>
    <phoneticPr fontId="1" type="Hiragana"/>
  </si>
  <si>
    <t>月間現場閉所実施報告書</t>
  </si>
  <si>
    <t>備　考</t>
    <rPh sb="0" eb="1">
      <t>び</t>
    </rPh>
    <rPh sb="2" eb="3">
      <t>こう</t>
    </rPh>
    <phoneticPr fontId="1" type="Hiragana"/>
  </si>
  <si>
    <t>○数</t>
    <rPh sb="1" eb="2">
      <t>すう</t>
    </rPh>
    <phoneticPr fontId="1" type="Hiragana"/>
  </si>
  <si>
    <t>日数</t>
    <rPh sb="0" eb="2">
      <t>にっすう</t>
    </rPh>
    <phoneticPr fontId="1" type="Hiragana"/>
  </si>
  <si>
    <t>計　画</t>
    <rPh sb="0" eb="1">
      <t>けい</t>
    </rPh>
    <rPh sb="2" eb="3">
      <t>かく</t>
    </rPh>
    <phoneticPr fontId="1" type="Hiragana"/>
  </si>
  <si>
    <t>月</t>
    <rPh sb="0" eb="1">
      <t>がつ</t>
    </rPh>
    <phoneticPr fontId="1" type="Hiragana"/>
  </si>
  <si>
    <t>対象日数</t>
  </si>
  <si>
    <t>月単位の週休2日の判定　⇒</t>
  </si>
  <si>
    <t>施工日数</t>
    <rPh sb="0" eb="2">
      <t>せこう</t>
    </rPh>
    <rPh sb="2" eb="4">
      <t>にっすう</t>
    </rPh>
    <phoneticPr fontId="1" type="Hiragana"/>
  </si>
  <si>
    <t>振替閉所日</t>
  </si>
  <si>
    <t>現場閉所日数</t>
    <rPh sb="0" eb="2">
      <t>げんば</t>
    </rPh>
    <rPh sb="2" eb="4">
      <t>へいしょ</t>
    </rPh>
    <rPh sb="4" eb="6">
      <t>にっすう</t>
    </rPh>
    <phoneticPr fontId="1" type="Hiragana"/>
  </si>
  <si>
    <t>月間現場閉所計画書</t>
  </si>
  <si>
    <t>月間現場閉所率</t>
    <rPh sb="0" eb="2">
      <t>げっかん</t>
    </rPh>
    <rPh sb="2" eb="4">
      <t>げんば</t>
    </rPh>
    <rPh sb="4" eb="6">
      <t>へいしょ</t>
    </rPh>
    <rPh sb="6" eb="7">
      <t>りつ</t>
    </rPh>
    <phoneticPr fontId="1" type="Hiragana"/>
  </si>
  <si>
    <t>令和●年●月●日</t>
  </si>
  <si>
    <t>土</t>
    <rPh sb="0" eb="1">
      <t>つち</t>
    </rPh>
    <phoneticPr fontId="1" type="Hiragana"/>
  </si>
  <si>
    <t>作業日</t>
  </si>
  <si>
    <t>天候不良のため現場閉所</t>
    <rPh sb="0" eb="2">
      <t>てんこう</t>
    </rPh>
    <rPh sb="2" eb="4">
      <t>ふりょう</t>
    </rPh>
    <rPh sb="7" eb="9">
      <t>げんば</t>
    </rPh>
    <rPh sb="9" eb="11">
      <t>へいしょ</t>
    </rPh>
    <phoneticPr fontId="1" type="Hiragana"/>
  </si>
  <si>
    <t>除外日</t>
  </si>
  <si>
    <t>工事着手日</t>
    <rPh sb="0" eb="2">
      <t>こうじ</t>
    </rPh>
    <rPh sb="2" eb="4">
      <t>ちゃくしゅ</t>
    </rPh>
    <rPh sb="4" eb="5">
      <t>び</t>
    </rPh>
    <phoneticPr fontId="1" type="Hiragana"/>
  </si>
  <si>
    <t>工期開始日、準備期間</t>
    <rPh sb="0" eb="2">
      <t>こうき</t>
    </rPh>
    <rPh sb="2" eb="4">
      <t>かいし</t>
    </rPh>
    <rPh sb="4" eb="5">
      <t>ひ</t>
    </rPh>
    <rPh sb="6" eb="8">
      <t>じゅんび</t>
    </rPh>
    <rPh sb="8" eb="10">
      <t>きかん</t>
    </rPh>
    <phoneticPr fontId="1" type="Hiragana"/>
  </si>
  <si>
    <t>夏季休暇</t>
    <rPh sb="0" eb="2">
      <t>かき</t>
    </rPh>
    <rPh sb="2" eb="4">
      <t>きゅうか</t>
    </rPh>
    <phoneticPr fontId="1" type="Hiragana"/>
  </si>
  <si>
    <t>振替作業日</t>
  </si>
  <si>
    <t>実　施</t>
  </si>
  <si>
    <t/>
  </si>
  <si>
    <t>8月24日作業に伴う振替閉所</t>
    <rPh sb="1" eb="2">
      <t>がつ</t>
    </rPh>
    <rPh sb="4" eb="5">
      <t>にち</t>
    </rPh>
    <rPh sb="5" eb="7">
      <t>さぎょう</t>
    </rPh>
    <rPh sb="8" eb="9">
      <t>ともな</t>
    </rPh>
    <rPh sb="10" eb="12">
      <t>ふりかえ</t>
    </rPh>
    <rPh sb="12" eb="14">
      <t>へいしょ</t>
    </rPh>
    <phoneticPr fontId="1" type="Hiragana"/>
  </si>
  <si>
    <t>●により、●の作業が必要となったため。</t>
    <rPh sb="7" eb="9">
      <t>さぎょう</t>
    </rPh>
    <rPh sb="10" eb="12">
      <t>ひつよう</t>
    </rPh>
    <phoneticPr fontId="1" type="Hiragana"/>
  </si>
  <si>
    <t>対象閉所数</t>
    <rPh sb="0" eb="2">
      <t>たいしょう</t>
    </rPh>
    <rPh sb="2" eb="4">
      <t>へいしょ</t>
    </rPh>
    <rPh sb="4" eb="5">
      <t>すう</t>
    </rPh>
    <phoneticPr fontId="1" type="Hiragana"/>
  </si>
  <si>
    <t>実施</t>
    <rPh sb="0" eb="2">
      <t>じっし</t>
    </rPh>
    <phoneticPr fontId="1" type="Hiragana"/>
  </si>
  <si>
    <t>代表取締役 ●● ●●</t>
    <rPh sb="0" eb="2">
      <t>だいひょう</t>
    </rPh>
    <rPh sb="2" eb="5">
      <t>とりしまりやく</t>
    </rPh>
    <phoneticPr fontId="1" type="Hiragana"/>
  </si>
  <si>
    <t>週判定</t>
    <rPh sb="0" eb="1">
      <t>しゅう</t>
    </rPh>
    <rPh sb="1" eb="3">
      <t>はんてい</t>
    </rPh>
    <phoneticPr fontId="1" type="Hiragana"/>
  </si>
  <si>
    <t>7金</t>
    <rPh sb="1" eb="2">
      <t>きん</t>
    </rPh>
    <phoneticPr fontId="1" type="Hiragana"/>
  </si>
  <si>
    <t>1土</t>
    <rPh sb="1" eb="2">
      <t>つち</t>
    </rPh>
    <phoneticPr fontId="1" type="Hiragana"/>
  </si>
  <si>
    <t>施工日数</t>
  </si>
  <si>
    <t>作業日</t>
    <rPh sb="0" eb="3">
      <t>さぎょうび</t>
    </rPh>
    <phoneticPr fontId="1" type="Hiragana"/>
  </si>
  <si>
    <t>株式会社 ●●建設</t>
    <rPh sb="0" eb="4">
      <t>かぶしきがいしゃ</t>
    </rPh>
    <rPh sb="7" eb="9">
      <t>けんせつ</t>
    </rPh>
    <phoneticPr fontId="1" type="Hiragana"/>
  </si>
  <si>
    <t>市道●●●線改良工事</t>
    <rPh sb="0" eb="2">
      <t>しどう</t>
    </rPh>
    <rPh sb="5" eb="6">
      <t>せん</t>
    </rPh>
    <rPh sb="6" eb="8">
      <t>かいりょう</t>
    </rPh>
    <rPh sb="8" eb="10">
      <t>こうじ</t>
    </rPh>
    <phoneticPr fontId="1" type="Hiragana"/>
  </si>
  <si>
    <t>令和6年8月2日 ～ 令和6年12月23日</t>
    <rPh sb="0" eb="2">
      <t>れいわ</t>
    </rPh>
    <rPh sb="3" eb="4">
      <t>ねん</t>
    </rPh>
    <rPh sb="5" eb="6">
      <t>がつ</t>
    </rPh>
    <rPh sb="7" eb="8">
      <t>にち</t>
    </rPh>
    <rPh sb="11" eb="13">
      <t>れいわ</t>
    </rPh>
    <rPh sb="14" eb="15">
      <t>ねん</t>
    </rPh>
    <rPh sb="17" eb="18">
      <t>がつ</t>
    </rPh>
    <rPh sb="20" eb="21">
      <t>にち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</si>
</sst>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m&quot;月&quot;d&quot;日&quot;;@"/>
    <numFmt numFmtId="177" formatCode="aaa"/>
    <numFmt numFmtId="178" formatCode="0.0%"/>
    <numFmt numFmtId="179" formatCode="0.0000_ "/>
  </numFmts>
  <fonts count="10">
    <font>
      <sz val="11"/>
      <color rgb="FF000000"/>
      <name val="游ゴシック"/>
      <family val="3"/>
      <scheme val="minor"/>
    </font>
    <font>
      <sz val="6"/>
      <color auto="1"/>
      <name val="游ゴシック"/>
      <family val="3"/>
    </font>
    <font>
      <sz val="11"/>
      <color theme="1"/>
      <name val="ＭＳ ゴシック"/>
      <family val="3"/>
    </font>
    <font>
      <sz val="14"/>
      <color theme="1"/>
      <name val="ＭＳ ゴシック"/>
      <family val="3"/>
    </font>
    <font>
      <b/>
      <sz val="11"/>
      <color rgb="FFFF0000"/>
      <name val="ＭＳ ゴシック"/>
      <family val="3"/>
    </font>
    <font>
      <sz val="11"/>
      <color theme="0"/>
      <name val="ＭＳ ゴシック"/>
      <family val="3"/>
    </font>
    <font>
      <sz val="16"/>
      <color rgb="FFFFFF00"/>
      <name val="ＭＳ ゴシック"/>
      <family val="3"/>
    </font>
    <font>
      <sz val="16"/>
      <color theme="1"/>
      <name val="ＭＳ ゴシック"/>
      <family val="3"/>
    </font>
    <font>
      <sz val="11"/>
      <color rgb="FFFF0000"/>
      <name val="ＭＳ ゴシック"/>
      <family val="3"/>
    </font>
    <font>
      <sz val="11"/>
      <color rgb="FF0012FF"/>
      <name val="ＭＳ ゴシック"/>
      <family val="3"/>
    </font>
  </fonts>
  <fills count="5">
    <fill>
      <patternFill patternType="none"/>
    </fill>
    <fill>
      <patternFill patternType="gray125"/>
    </fill>
    <fill>
      <patternFill patternType="solid">
        <fgColor theme="1"/>
        <bgColor indexed="64"/>
      </patternFill>
    </fill>
    <fill>
      <patternFill patternType="solid">
        <fgColor rgb="FFFFFFBE"/>
        <bgColor indexed="64"/>
      </patternFill>
    </fill>
    <fill>
      <patternFill patternType="solid">
        <fgColor theme="0" tint="-0.14000000000000001"/>
        <bgColor indexed="64"/>
      </patternFill>
    </fill>
  </fills>
  <borders count="49">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ck">
        <color rgb="FFFF0000"/>
      </top>
      <bottom style="hair">
        <color indexed="64"/>
      </bottom>
      <diagonal/>
    </border>
    <border>
      <left style="thin">
        <color indexed="64"/>
      </left>
      <right style="thin">
        <color indexed="64"/>
      </right>
      <top style="thick">
        <color rgb="FF0012FF"/>
      </top>
      <bottom style="thin">
        <color indexed="64"/>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ck">
        <color rgb="FFFF0000"/>
      </top>
      <bottom/>
      <diagonal/>
    </border>
    <border>
      <left style="thin">
        <color indexed="64"/>
      </left>
      <right style="thin">
        <color indexed="64"/>
      </right>
      <top style="thick">
        <color rgb="FF0012FF"/>
      </top>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diagonalUp="1" diagonalDown="1">
      <left style="thin">
        <color rgb="FF0012FF"/>
      </left>
      <right style="thin">
        <color rgb="FF0012FF"/>
      </right>
      <top style="thin">
        <color rgb="FF0012FF"/>
      </top>
      <bottom style="thin">
        <color rgb="FF0012FF"/>
      </bottom>
      <diagonal style="thin">
        <color rgb="FF0012FF"/>
      </diagonal>
    </border>
    <border>
      <left style="thin">
        <color indexed="64"/>
      </left>
      <right style="thin">
        <color indexed="64"/>
      </right>
      <top/>
      <bottom style="thin">
        <color indexed="64"/>
      </bottom>
      <diagonal/>
    </border>
    <border diagonalUp="1" diagonalDown="1">
      <left style="thin">
        <color rgb="FF0012FF"/>
      </left>
      <right style="thin">
        <color rgb="FF0012FF"/>
      </right>
      <top style="thin">
        <color rgb="FF0012FF"/>
      </top>
      <bottom/>
      <diagonal style="thin">
        <color rgb="FF0012FF"/>
      </diagonal>
    </border>
    <border>
      <left style="thin">
        <color indexed="64"/>
      </left>
      <right/>
      <top/>
      <bottom style="hair">
        <color indexed="64"/>
      </bottom>
      <diagonal/>
    </border>
    <border>
      <left style="thin">
        <color indexed="64"/>
      </left>
      <right style="thin">
        <color indexed="64"/>
      </right>
      <top/>
      <bottom/>
      <diagonal/>
    </border>
    <border>
      <left style="thick">
        <color rgb="FFFF0000"/>
      </left>
      <right style="thin">
        <color indexed="64"/>
      </right>
      <top style="thick">
        <color rgb="FFFF0000"/>
      </top>
      <bottom style="hair">
        <color indexed="64"/>
      </bottom>
      <diagonal/>
    </border>
    <border>
      <left style="thick">
        <color rgb="FFFF0000"/>
      </left>
      <right style="thin">
        <color indexed="64"/>
      </right>
      <top/>
      <bottom style="hair">
        <color indexed="64"/>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style="thick">
        <color rgb="FFFF0000"/>
      </top>
      <bottom style="hair">
        <color indexed="64"/>
      </bottom>
      <diagonal/>
    </border>
    <border>
      <left style="thin">
        <color indexed="64"/>
      </left>
      <right style="thick">
        <color rgb="FFFF0000"/>
      </right>
      <top/>
      <bottom style="hair">
        <color indexed="64"/>
      </bottom>
      <diagonal/>
    </border>
    <border>
      <left style="thin">
        <color indexed="64"/>
      </left>
      <right style="thick">
        <color rgb="FFFF0000"/>
      </right>
      <top/>
      <bottom style="thick">
        <color rgb="FFFF0000"/>
      </bottom>
      <diagonal/>
    </border>
    <border>
      <left/>
      <right style="thin">
        <color indexed="64"/>
      </right>
      <top/>
      <bottom style="hair">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pplyProtection="1">
      <alignment vertical="center"/>
      <protection hidden="1"/>
    </xf>
    <xf numFmtId="0" fontId="2" fillId="0" borderId="0" xfId="0" applyFont="1" applyAlignment="1" applyProtection="1">
      <alignment horizontal="center" vertical="center"/>
      <protection hidden="1"/>
    </xf>
    <xf numFmtId="0" fontId="3" fillId="0" borderId="0" xfId="0" applyFont="1" applyBorder="1" applyAlignment="1" applyProtection="1">
      <alignment horizontal="right"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0" xfId="0" applyFont="1" applyBorder="1" applyAlignment="1" applyProtection="1">
      <alignment vertical="center" shrinkToFit="1"/>
      <protection locked="0"/>
    </xf>
    <xf numFmtId="0" fontId="2" fillId="0" borderId="3" xfId="0" applyFont="1" applyBorder="1" applyAlignment="1" applyProtection="1">
      <alignment horizontal="center" vertical="center" shrinkToFit="1"/>
      <protection locked="0"/>
    </xf>
    <xf numFmtId="0" fontId="2" fillId="0" borderId="0" xfId="0" applyFont="1" applyAlignment="1" applyProtection="1">
      <alignment vertical="center" shrinkToFit="1"/>
      <protection hidden="1"/>
    </xf>
    <xf numFmtId="0" fontId="2" fillId="0" borderId="4" xfId="0" applyFont="1" applyBorder="1" applyAlignment="1" applyProtection="1">
      <alignment horizontal="center" vertical="center" shrinkToFit="1"/>
      <protection hidden="1"/>
    </xf>
    <xf numFmtId="176" fontId="2" fillId="0" borderId="5" xfId="0" applyNumberFormat="1" applyFont="1" applyBorder="1" applyAlignment="1" applyProtection="1">
      <alignment horizontal="center" vertical="center" shrinkToFit="1"/>
      <protection hidden="1"/>
    </xf>
    <xf numFmtId="0" fontId="2" fillId="0" borderId="6" xfId="0" applyFont="1" applyBorder="1" applyAlignment="1" applyProtection="1">
      <alignment horizontal="distributed" vertical="center" indent="1" shrinkToFit="1"/>
      <protection hidden="1"/>
    </xf>
    <xf numFmtId="0" fontId="2" fillId="0" borderId="7" xfId="0" applyFont="1" applyBorder="1" applyAlignment="1" applyProtection="1">
      <alignment horizontal="distributed" vertical="center" indent="1" shrinkToFit="1"/>
      <protection hidden="1"/>
    </xf>
    <xf numFmtId="0" fontId="4" fillId="0" borderId="8" xfId="0" applyFont="1" applyBorder="1" applyAlignment="1" applyProtection="1">
      <alignment horizontal="distributed" vertical="center" indent="1" shrinkToFit="1"/>
      <protection hidden="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NumberFormat="1" applyFont="1" applyBorder="1" applyAlignment="1" applyProtection="1">
      <alignment horizontal="center" vertical="center" shrinkToFit="1"/>
      <protection locked="0"/>
    </xf>
    <xf numFmtId="0" fontId="2" fillId="0" borderId="13" xfId="0" applyNumberFormat="1" applyFont="1" applyBorder="1" applyAlignment="1" applyProtection="1">
      <alignment horizontal="center" vertical="center" shrinkToFit="1"/>
      <protection locked="0"/>
    </xf>
    <xf numFmtId="0" fontId="2" fillId="0" borderId="0" xfId="0" applyFont="1" applyAlignment="1" applyProtection="1">
      <alignment vertical="center" shrinkToFit="1"/>
      <protection locked="0"/>
    </xf>
    <xf numFmtId="0" fontId="2" fillId="0" borderId="11" xfId="0" applyFont="1" applyBorder="1" applyAlignment="1" applyProtection="1">
      <alignment horizontal="left" vertical="center" indent="1" shrinkToFit="1"/>
      <protection locked="0"/>
    </xf>
    <xf numFmtId="177" fontId="2" fillId="0" borderId="5" xfId="0" applyNumberFormat="1" applyFont="1" applyBorder="1" applyAlignment="1" applyProtection="1">
      <alignment horizontal="center" vertical="center" shrinkToFit="1"/>
      <protection hidden="1"/>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178" fontId="4" fillId="0" borderId="8" xfId="0" applyNumberFormat="1" applyFont="1" applyBorder="1" applyAlignment="1" applyProtection="1">
      <alignment horizontal="center" vertical="center" shrinkToFit="1"/>
      <protection hidden="1"/>
    </xf>
    <xf numFmtId="179" fontId="2" fillId="0" borderId="16" xfId="0" applyNumberFormat="1" applyFont="1" applyBorder="1" applyAlignment="1" applyProtection="1">
      <alignment horizontal="center" vertical="center" shrinkToFit="1"/>
      <protection hidden="1"/>
    </xf>
    <xf numFmtId="0" fontId="2" fillId="0" borderId="17"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179" fontId="2" fillId="0" borderId="19" xfId="0" applyNumberFormat="1" applyFont="1" applyBorder="1" applyAlignment="1" applyProtection="1">
      <alignment horizontal="center" vertical="center" shrinkToFit="1"/>
      <protection hidden="1"/>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179" fontId="2" fillId="0" borderId="22" xfId="0" applyNumberFormat="1" applyFont="1" applyBorder="1" applyAlignment="1" applyProtection="1">
      <alignment horizontal="center" vertical="center" shrinkToFit="1"/>
      <protection hidden="1"/>
    </xf>
    <xf numFmtId="0" fontId="2" fillId="0" borderId="0" xfId="0" applyFont="1" applyBorder="1" applyAlignment="1" applyProtection="1">
      <alignment horizontal="distributed" vertical="center" shrinkToFit="1"/>
      <protection locked="0"/>
    </xf>
    <xf numFmtId="0" fontId="2" fillId="0" borderId="5"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indent="1" shrinkToFit="1"/>
      <protection hidden="1"/>
    </xf>
    <xf numFmtId="0" fontId="2" fillId="0" borderId="24" xfId="0" applyFont="1" applyBorder="1" applyAlignment="1" applyProtection="1">
      <alignment horizontal="left" vertical="center" indent="1" shrinkToFit="1"/>
      <protection hidden="1"/>
    </xf>
    <xf numFmtId="0" fontId="5" fillId="2" borderId="25" xfId="0" applyFont="1" applyFill="1" applyBorder="1" applyAlignment="1" applyProtection="1">
      <alignment horizontal="right" vertical="center" indent="1" shrinkToFit="1"/>
      <protection hidden="1"/>
    </xf>
    <xf numFmtId="0" fontId="2" fillId="0" borderId="16" xfId="0" applyFont="1" applyBorder="1" applyAlignment="1" applyProtection="1">
      <alignment horizontal="center" vertical="center" shrinkToFit="1"/>
      <protection hidden="1"/>
    </xf>
    <xf numFmtId="0" fontId="6" fillId="0" borderId="0" xfId="0" applyFont="1" applyBorder="1" applyAlignment="1" applyProtection="1">
      <alignment vertical="center" shrinkToFit="1"/>
      <protection hidden="1"/>
    </xf>
    <xf numFmtId="0" fontId="2" fillId="0" borderId="17" xfId="0" applyFont="1" applyBorder="1" applyAlignment="1" applyProtection="1">
      <alignment horizontal="left" vertical="center" indent="1" shrinkToFit="1"/>
      <protection hidden="1"/>
    </xf>
    <xf numFmtId="0" fontId="2" fillId="0" borderId="0" xfId="0" applyFont="1" applyBorder="1" applyAlignment="1" applyProtection="1">
      <alignment horizontal="left" vertical="center" indent="1" shrinkToFit="1"/>
      <protection hidden="1"/>
    </xf>
    <xf numFmtId="0" fontId="5" fillId="2" borderId="18" xfId="0" applyFont="1" applyFill="1" applyBorder="1" applyAlignment="1" applyProtection="1">
      <alignment horizontal="right" vertical="center" indent="1" shrinkToFit="1"/>
      <protection hidden="1"/>
    </xf>
    <xf numFmtId="0" fontId="2" fillId="0" borderId="19" xfId="0" applyFont="1" applyBorder="1" applyAlignment="1" applyProtection="1">
      <alignment horizontal="center" vertical="center" shrinkToFit="1"/>
      <protection hidden="1"/>
    </xf>
    <xf numFmtId="0" fontId="7" fillId="0" borderId="0" xfId="0" applyFont="1" applyBorder="1" applyAlignment="1" applyProtection="1">
      <alignment vertical="center" shrinkToFit="1"/>
      <protection hidden="1"/>
    </xf>
    <xf numFmtId="0" fontId="2" fillId="0" borderId="0" xfId="0" applyFont="1" applyBorder="1" applyAlignment="1" applyProtection="1">
      <alignment horizontal="left" vertical="center" indent="1" shrinkToFit="1"/>
      <protection locked="0"/>
    </xf>
    <xf numFmtId="0" fontId="2" fillId="0" borderId="22" xfId="0" applyFont="1" applyBorder="1" applyAlignment="1" applyProtection="1">
      <alignment horizontal="center" vertical="center" shrinkToFit="1"/>
      <protection hidden="1"/>
    </xf>
    <xf numFmtId="0" fontId="2" fillId="0" borderId="0" xfId="0" applyFont="1" applyBorder="1" applyAlignment="1" applyProtection="1">
      <alignment horizontal="right" vertical="center" indent="3" shrinkToFit="1"/>
      <protection locked="0"/>
    </xf>
    <xf numFmtId="0" fontId="3" fillId="0" borderId="0" xfId="0" applyFont="1" applyBorder="1" applyAlignment="1" applyProtection="1">
      <alignment vertical="center" shrinkToFit="1"/>
      <protection locked="0"/>
    </xf>
    <xf numFmtId="0" fontId="2" fillId="0" borderId="16"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4" fillId="0" borderId="19"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14" fontId="2" fillId="0" borderId="0" xfId="0" applyNumberFormat="1" applyFont="1" applyProtection="1">
      <alignment vertical="center"/>
      <protection hidden="1"/>
    </xf>
    <xf numFmtId="0" fontId="2" fillId="0" borderId="26" xfId="0" applyFont="1" applyBorder="1" applyAlignment="1" applyProtection="1">
      <alignment horizontal="left" vertical="center" indent="1" shrinkToFit="1"/>
      <protection locked="0"/>
    </xf>
    <xf numFmtId="0" fontId="2" fillId="0" borderId="20" xfId="0" applyFont="1" applyBorder="1" applyAlignment="1" applyProtection="1">
      <alignment horizontal="left" vertical="center" indent="1" shrinkToFit="1"/>
      <protection hidden="1"/>
    </xf>
    <xf numFmtId="0" fontId="2" fillId="0" borderId="27" xfId="0" applyFont="1" applyBorder="1" applyAlignment="1" applyProtection="1">
      <alignment horizontal="left" vertical="center" indent="1" shrinkToFit="1"/>
      <protection hidden="1"/>
    </xf>
    <xf numFmtId="0" fontId="4" fillId="0" borderId="22" xfId="0" applyFont="1" applyBorder="1" applyAlignment="1" applyProtection="1">
      <alignment horizontal="center" vertical="center" shrinkToFit="1"/>
      <protection hidden="1"/>
    </xf>
    <xf numFmtId="0" fontId="4" fillId="0" borderId="21"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NumberFormat="1" applyFont="1" applyAlignment="1" applyProtection="1">
      <alignment vertical="center"/>
      <protection hidden="1"/>
    </xf>
    <xf numFmtId="0" fontId="8" fillId="0" borderId="0" xfId="0" applyFont="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0" xfId="0" applyNumberFormat="1" applyFont="1" applyAlignment="1" applyProtection="1">
      <alignment horizontal="center" vertical="center"/>
      <protection hidden="1"/>
    </xf>
    <xf numFmtId="176" fontId="8" fillId="0" borderId="5" xfId="0" applyNumberFormat="1" applyFont="1" applyBorder="1" applyAlignment="1" applyProtection="1">
      <alignment horizontal="center" vertical="center"/>
      <protection hidden="1"/>
    </xf>
    <xf numFmtId="176" fontId="2" fillId="0" borderId="7" xfId="0" applyNumberFormat="1" applyFont="1" applyBorder="1" applyAlignment="1" applyProtection="1">
      <alignment horizontal="center" vertical="center"/>
      <protection hidden="1"/>
    </xf>
    <xf numFmtId="176" fontId="2" fillId="0" borderId="28" xfId="0" applyNumberFormat="1" applyFont="1" applyBorder="1" applyAlignment="1" applyProtection="1">
      <alignment horizontal="center" vertical="center"/>
      <protection hidden="1"/>
    </xf>
    <xf numFmtId="176" fontId="2" fillId="0" borderId="29" xfId="0" applyNumberFormat="1" applyFont="1" applyBorder="1" applyAlignment="1" applyProtection="1">
      <alignment horizontal="center" vertical="center"/>
      <protection hidden="1"/>
    </xf>
    <xf numFmtId="176" fontId="9" fillId="0" borderId="28" xfId="0" applyNumberFormat="1" applyFont="1" applyBorder="1" applyAlignment="1" applyProtection="1">
      <alignment horizontal="center" vertical="center"/>
      <protection hidden="1"/>
    </xf>
    <xf numFmtId="176" fontId="2" fillId="0" borderId="30" xfId="0" applyNumberFormat="1"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9" fillId="0" borderId="28"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Protection="1">
      <alignment vertical="center"/>
      <protection hidden="1"/>
    </xf>
    <xf numFmtId="0" fontId="2" fillId="0" borderId="2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2" fillId="0" borderId="37" xfId="0" applyFont="1" applyBorder="1" applyAlignment="1" applyProtection="1">
      <alignment horizontal="center" vertical="center"/>
      <protection hidden="1"/>
    </xf>
    <xf numFmtId="0" fontId="8" fillId="0" borderId="37"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4" xfId="0" applyFont="1" applyBorder="1" applyProtection="1">
      <alignment vertical="center"/>
      <protection hidden="1"/>
    </xf>
    <xf numFmtId="0" fontId="2" fillId="3" borderId="12" xfId="0" applyNumberFormat="1" applyFont="1" applyFill="1" applyBorder="1" applyAlignment="1" applyProtection="1">
      <alignment horizontal="center" vertical="center" shrinkToFit="1"/>
      <protection locked="0"/>
    </xf>
    <xf numFmtId="0" fontId="2" fillId="3" borderId="13" xfId="0" applyNumberFormat="1"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left" vertical="center" indent="1" shrinkToFit="1"/>
      <protection locked="0"/>
    </xf>
    <xf numFmtId="0" fontId="2" fillId="3" borderId="5" xfId="0" applyFont="1" applyFill="1" applyBorder="1" applyAlignment="1" applyProtection="1">
      <alignment horizontal="center" vertical="center" shrinkToFit="1"/>
      <protection locked="0"/>
    </xf>
    <xf numFmtId="0" fontId="2" fillId="3"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left" vertical="center" shrinkToFit="1"/>
      <protection locked="0"/>
    </xf>
    <xf numFmtId="0" fontId="2" fillId="3" borderId="0" xfId="0" applyFont="1" applyFill="1" applyBorder="1" applyAlignment="1" applyProtection="1">
      <alignment horizontal="left" vertical="center" indent="1" shrinkToFit="1"/>
      <protection locked="0"/>
    </xf>
    <xf numFmtId="0" fontId="2" fillId="3" borderId="0" xfId="0" applyFont="1" applyFill="1" applyBorder="1" applyAlignment="1" applyProtection="1">
      <alignment horizontal="right" vertical="center" indent="3" shrinkToFit="1"/>
      <protection locked="0"/>
    </xf>
    <xf numFmtId="54" fontId="2" fillId="3" borderId="11" xfId="0" applyNumberFormat="1" applyFont="1" applyFill="1" applyBorder="1" applyAlignment="1" applyProtection="1">
      <alignment horizontal="left" vertical="center" indent="1" shrinkToFit="1"/>
      <protection locked="0"/>
    </xf>
    <xf numFmtId="0" fontId="2" fillId="3" borderId="26" xfId="0" applyFont="1" applyFill="1" applyBorder="1" applyAlignment="1" applyProtection="1">
      <alignment horizontal="left" vertical="center" indent="1" shrinkToFit="1"/>
      <protection locked="0"/>
    </xf>
    <xf numFmtId="0" fontId="2" fillId="0" borderId="39" xfId="0" applyFont="1" applyFill="1" applyBorder="1" applyAlignment="1" applyProtection="1">
      <alignment horizontal="center" vertical="center" shrinkToFit="1"/>
      <protection locked="0"/>
    </xf>
    <xf numFmtId="0" fontId="2" fillId="3" borderId="40" xfId="0" applyFont="1" applyFill="1" applyBorder="1" applyAlignment="1" applyProtection="1">
      <alignment horizontal="center" vertical="center" shrinkToFit="1"/>
      <protection locked="0"/>
    </xf>
    <xf numFmtId="0" fontId="2" fillId="3" borderId="41" xfId="0" applyFont="1" applyFill="1" applyBorder="1" applyAlignment="1" applyProtection="1">
      <alignment horizontal="center" vertical="center" shrinkToFit="1"/>
      <protection locked="0"/>
    </xf>
    <xf numFmtId="0" fontId="2" fillId="3" borderId="42" xfId="0" applyFont="1" applyFill="1" applyBorder="1" applyAlignment="1" applyProtection="1">
      <alignment horizontal="center" vertical="center" shrinkToFit="1"/>
      <protection locked="0"/>
    </xf>
    <xf numFmtId="0" fontId="2" fillId="3" borderId="43"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3" borderId="44" xfId="0" applyFont="1" applyFill="1" applyBorder="1" applyAlignment="1" applyProtection="1">
      <alignment horizontal="center" vertical="center" shrinkToFit="1"/>
      <protection locked="0"/>
    </xf>
    <xf numFmtId="0" fontId="2" fillId="3" borderId="45" xfId="0" applyFont="1" applyFill="1" applyBorder="1" applyAlignment="1" applyProtection="1">
      <alignment horizontal="center" vertical="center" shrinkToFit="1"/>
      <protection locked="0"/>
    </xf>
    <xf numFmtId="0" fontId="2" fillId="3" borderId="46" xfId="0" applyFont="1" applyFill="1" applyBorder="1" applyAlignment="1" applyProtection="1">
      <alignment horizontal="center" vertical="center" shrinkToFit="1"/>
      <protection locked="0"/>
    </xf>
    <xf numFmtId="0" fontId="2" fillId="3" borderId="47"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left" vertical="center" shrinkToFit="1"/>
      <protection locked="0"/>
    </xf>
    <xf numFmtId="0" fontId="2" fillId="3" borderId="48" xfId="0" applyFont="1" applyFill="1" applyBorder="1" applyAlignment="1" applyProtection="1">
      <alignment horizontal="left" vertical="center" shrinkToFit="1"/>
      <protection locked="0"/>
    </xf>
  </cellXfs>
  <cellStyles count="1">
    <cellStyle name="標準" xfId="0" builtinId="0"/>
  </cellStyles>
  <dxfs count="12">
    <dxf>
      <fill>
        <patternFill patternType="solid">
          <bgColor rgb="FF90D7F0"/>
        </patternFill>
      </fill>
    </dxf>
    <dxf>
      <fill>
        <patternFill>
          <bgColor rgb="FFFF99CC"/>
        </patternFill>
      </fill>
    </dxf>
    <dxf>
      <fill>
        <patternFill patternType="solid">
          <bgColor rgb="FFFFA0C0"/>
        </patternFill>
      </fill>
    </dxf>
    <dxf>
      <fill>
        <patternFill patternType="solid">
          <bgColor rgb="FF90D7F0"/>
        </patternFill>
      </fill>
    </dxf>
    <dxf>
      <fill>
        <patternFill patternType="solid">
          <bgColor rgb="FF90D7F0"/>
        </patternFill>
      </fill>
    </dxf>
    <dxf>
      <fill>
        <patternFill>
          <bgColor rgb="FFFF99CC"/>
        </patternFill>
      </fill>
    </dxf>
    <dxf>
      <fill>
        <patternFill patternType="solid">
          <bgColor rgb="FFFFA0C0"/>
        </patternFill>
      </fill>
    </dxf>
    <dxf>
      <fill>
        <patternFill patternType="solid">
          <bgColor rgb="FF90D7F0"/>
        </patternFill>
      </fill>
    </dxf>
    <dxf>
      <fill>
        <patternFill patternType="solid">
          <bgColor rgb="FF90D7F0"/>
        </patternFill>
      </fill>
    </dxf>
    <dxf>
      <fill>
        <patternFill>
          <bgColor rgb="FFFF99CC"/>
        </patternFill>
      </fill>
    </dxf>
    <dxf>
      <fill>
        <patternFill patternType="solid">
          <bgColor rgb="FFFFA0C0"/>
        </patternFill>
      </fill>
    </dxf>
    <dxf>
      <fill>
        <patternFill patternType="solid">
          <bgColor rgb="FF90D7F0"/>
        </patternFill>
      </fill>
    </dxf>
  </dxfs>
  <tableStyles count="0" defaultTableStyle="TableStyleMedium2" defaultPivotStyle="PivotStyleLight16"/>
  <colors>
    <mruColors>
      <color rgb="FF0012FF"/>
      <color rgb="FFFFA0C0"/>
      <color rgb="FFFFA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15875</xdr:colOff>
      <xdr:row>4</xdr:row>
      <xdr:rowOff>4445</xdr:rowOff>
    </xdr:from>
    <xdr:to xmlns:xdr="http://schemas.openxmlformats.org/drawingml/2006/spreadsheetDrawing">
      <xdr:col>49</xdr:col>
      <xdr:colOff>159385</xdr:colOff>
      <xdr:row>6</xdr:row>
      <xdr:rowOff>9525</xdr:rowOff>
    </xdr:to>
    <xdr:sp macro="" textlink="">
      <xdr:nvSpPr>
        <xdr:cNvPr id="3" name="図形 3"/>
        <xdr:cNvSpPr/>
      </xdr:nvSpPr>
      <xdr:spPr>
        <a:xfrm>
          <a:off x="6697980" y="918845"/>
          <a:ext cx="8844280" cy="436880"/>
        </a:xfrm>
        <a:prstGeom prst="wedgeRoundRectCallout">
          <a:avLst>
            <a:gd name="adj1" fmla="val -57039"/>
            <a:gd name="adj2" fmla="val -25038"/>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提出日を入力する。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6</xdr:row>
      <xdr:rowOff>9525</xdr:rowOff>
    </xdr:from>
    <xdr:to xmlns:xdr="http://schemas.openxmlformats.org/drawingml/2006/spreadsheetDrawing">
      <xdr:col>49</xdr:col>
      <xdr:colOff>159385</xdr:colOff>
      <xdr:row>8</xdr:row>
      <xdr:rowOff>22860</xdr:rowOff>
    </xdr:to>
    <xdr:sp macro="" textlink="">
      <xdr:nvSpPr>
        <xdr:cNvPr id="4" name="図形 4"/>
        <xdr:cNvSpPr/>
      </xdr:nvSpPr>
      <xdr:spPr>
        <a:xfrm>
          <a:off x="6687820" y="1355725"/>
          <a:ext cx="8854440" cy="445135"/>
        </a:xfrm>
        <a:prstGeom prst="wedgeRoundRectCallout">
          <a:avLst>
            <a:gd name="adj1" fmla="val -56627"/>
            <a:gd name="adj2" fmla="val 58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会社名、代表者名を入力する。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8</xdr:row>
      <xdr:rowOff>24765</xdr:rowOff>
    </xdr:from>
    <xdr:to xmlns:xdr="http://schemas.openxmlformats.org/drawingml/2006/spreadsheetDrawing">
      <xdr:col>49</xdr:col>
      <xdr:colOff>159385</xdr:colOff>
      <xdr:row>10</xdr:row>
      <xdr:rowOff>121920</xdr:rowOff>
    </xdr:to>
    <xdr:sp macro="" textlink="">
      <xdr:nvSpPr>
        <xdr:cNvPr id="5" name="図形 5"/>
        <xdr:cNvSpPr/>
      </xdr:nvSpPr>
      <xdr:spPr>
        <a:xfrm>
          <a:off x="6687820" y="1802765"/>
          <a:ext cx="8854440" cy="440055"/>
        </a:xfrm>
        <a:prstGeom prst="wedgeRoundRectCallout">
          <a:avLst>
            <a:gd name="adj1" fmla="val -54902"/>
            <a:gd name="adj2" fmla="val -1954"/>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工事名、現在の契約工期、着手日</a:t>
          </a:r>
          <a:r>
            <a:rPr kumimoji="1" lang="ja-JP" altLang="en-US">
              <a:solidFill>
                <a:srgbClr val="FF0000"/>
              </a:solidFill>
              <a:latin typeface="ＭＳ ゴシック"/>
              <a:ea typeface="ＭＳ ゴシック"/>
            </a:rPr>
            <a:t>（現場に</a:t>
          </a:r>
          <a:r>
            <a:rPr kumimoji="1" lang="ja-JP" altLang="en-US">
              <a:solidFill>
                <a:srgbClr val="FF0000"/>
              </a:solidFill>
              <a:latin typeface="ＭＳ ゴシック"/>
              <a:ea typeface="ＭＳ ゴシック"/>
            </a:rPr>
            <a:t>継続的に常駐を開始する日）を入力する。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17</xdr:row>
      <xdr:rowOff>213995</xdr:rowOff>
    </xdr:from>
    <xdr:to xmlns:xdr="http://schemas.openxmlformats.org/drawingml/2006/spreadsheetDrawing">
      <xdr:col>49</xdr:col>
      <xdr:colOff>159385</xdr:colOff>
      <xdr:row>31</xdr:row>
      <xdr:rowOff>213995</xdr:rowOff>
    </xdr:to>
    <xdr:sp macro="" textlink="">
      <xdr:nvSpPr>
        <xdr:cNvPr id="9" name="テキスト 9"/>
        <xdr:cNvSpPr txBox="1"/>
      </xdr:nvSpPr>
      <xdr:spPr>
        <a:xfrm>
          <a:off x="6687185" y="3757295"/>
          <a:ext cx="8855075" cy="30226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【計画欄】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1日を通して現場及び現場事務所の</a:t>
          </a:r>
          <a:r>
            <a:rPr kumimoji="1" lang="ja-JP" altLang="en-US">
              <a:solidFill>
                <a:srgbClr val="FF0000"/>
              </a:solidFill>
              <a:latin typeface="ＭＳ ゴシック"/>
              <a:ea typeface="ＭＳ ゴシック"/>
            </a:rPr>
            <a:t>閉所を予定している日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・除外日：次の予定期間中の日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31</xdr:row>
      <xdr:rowOff>213995</xdr:rowOff>
    </xdr:from>
    <xdr:to xmlns:xdr="http://schemas.openxmlformats.org/drawingml/2006/spreadsheetDrawing">
      <xdr:col>49</xdr:col>
      <xdr:colOff>159385</xdr:colOff>
      <xdr:row>48</xdr:row>
      <xdr:rowOff>213995</xdr:rowOff>
    </xdr:to>
    <xdr:sp macro="" textlink="">
      <xdr:nvSpPr>
        <xdr:cNvPr id="10" name="テキスト 10"/>
        <xdr:cNvSpPr txBox="1"/>
      </xdr:nvSpPr>
      <xdr:spPr>
        <a:xfrm>
          <a:off x="6687185" y="6779895"/>
          <a:ext cx="8855075" cy="36703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【実施欄】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・作業日：作業した日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a:t>
          </a:r>
          <a:r>
            <a:rPr kumimoji="1" lang="ja-JP" altLang="en-US">
              <a:solidFill>
                <a:srgbClr val="FF0000"/>
              </a:solidFill>
              <a:latin typeface="ＭＳ ゴシック"/>
              <a:ea typeface="ＭＳ ゴシック"/>
            </a:rPr>
            <a:t>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閉所した日。なお、降雨、降雪等により、</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閉所した場合についても、閉所日とする。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a:t>
          </a:r>
          <a:r>
            <a:rPr kumimoji="1" lang="ja-JP" altLang="en-US">
              <a:solidFill>
                <a:srgbClr val="FF0000"/>
              </a:solidFill>
              <a:latin typeface="ＭＳ ゴシック"/>
              <a:ea typeface="ＭＳ ゴシック"/>
            </a:rPr>
            <a:t>次の期間中の日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a:t>
          </a:r>
          <a:r>
            <a:rPr kumimoji="1" lang="ja-JP" altLang="en-US">
              <a:solidFill>
                <a:srgbClr val="FF0000"/>
              </a:solidFill>
              <a:latin typeface="ＭＳ ゴシック"/>
              <a:ea typeface="ＭＳ ゴシック"/>
            </a:rPr>
            <a:t>作業</a:t>
          </a:r>
          <a:r>
            <a:rPr kumimoji="1" lang="ja-JP" altLang="en-US">
              <a:solidFill>
                <a:srgbClr val="FF0000"/>
              </a:solidFill>
              <a:latin typeface="ＭＳ ゴシック"/>
              <a:ea typeface="ＭＳ ゴシック"/>
            </a:rPr>
            <a:t>日：作業予定日に閉所した場合等の振替日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・振替閉所日：閉所予定日に作業した場合等の振替日</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10</xdr:row>
      <xdr:rowOff>121920</xdr:rowOff>
    </xdr:from>
    <xdr:to xmlns:xdr="http://schemas.openxmlformats.org/drawingml/2006/spreadsheetDrawing">
      <xdr:col>49</xdr:col>
      <xdr:colOff>159385</xdr:colOff>
      <xdr:row>17</xdr:row>
      <xdr:rowOff>213995</xdr:rowOff>
    </xdr:to>
    <xdr:sp macro="" textlink="">
      <xdr:nvSpPr>
        <xdr:cNvPr id="11" name="テキスト 9"/>
        <xdr:cNvSpPr txBox="1"/>
      </xdr:nvSpPr>
      <xdr:spPr>
        <a:xfrm>
          <a:off x="6687185" y="2242820"/>
          <a:ext cx="8855075" cy="151447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【提出日】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受注者は、原則として、土曜日、日曜日を現場閉所日とした月間の計画書を、</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初月分は契約後速やかに、初月以外は計画月の前月末日までに、発注者に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提出し、確認を受けなければならない。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受注者は、原則として、月間の実施報告書を、実施月の翌月10日までに、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現場完成月分は、別に示す履行報告書と合わせて、完成後速やかに発注者に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提出し、現場閉所の状況を報告しなければならない。</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5</xdr:col>
      <xdr:colOff>225425</xdr:colOff>
      <xdr:row>60</xdr:row>
      <xdr:rowOff>226060</xdr:rowOff>
    </xdr:from>
    <xdr:to xmlns:xdr="http://schemas.openxmlformats.org/drawingml/2006/spreadsheetDrawing">
      <xdr:col>27</xdr:col>
      <xdr:colOff>224155</xdr:colOff>
      <xdr:row>64</xdr:row>
      <xdr:rowOff>226060</xdr:rowOff>
    </xdr:to>
    <xdr:sp macro="" textlink="">
      <xdr:nvSpPr>
        <xdr:cNvPr id="15" name="テキスト 12"/>
        <xdr:cNvSpPr txBox="1"/>
      </xdr:nvSpPr>
      <xdr:spPr>
        <a:xfrm>
          <a:off x="1368425" y="13053060"/>
          <a:ext cx="5027930" cy="9144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【現場閉所率】</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・現場閉所率は、小数点第2位以下を切り捨てる。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・0.2849の場合28.49％で、28.4％となる。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0</xdr:colOff>
      <xdr:row>1</xdr:row>
      <xdr:rowOff>0</xdr:rowOff>
    </xdr:from>
    <xdr:to xmlns:xdr="http://schemas.openxmlformats.org/drawingml/2006/spreadsheetDrawing">
      <xdr:col>9</xdr:col>
      <xdr:colOff>0</xdr:colOff>
      <xdr:row>3</xdr:row>
      <xdr:rowOff>0</xdr:rowOff>
    </xdr:to>
    <xdr:sp macro="" textlink="">
      <xdr:nvSpPr>
        <xdr:cNvPr id="23" name="図形 12"/>
        <xdr:cNvSpPr/>
      </xdr:nvSpPr>
      <xdr:spPr>
        <a:xfrm>
          <a:off x="228600" y="228600"/>
          <a:ext cx="1828800" cy="457200"/>
        </a:xfrm>
        <a:prstGeom prst="wedgeRoundRectCallout">
          <a:avLst>
            <a:gd name="adj1" fmla="val 26144"/>
            <a:gd name="adj2" fmla="val 170936"/>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対象の年と</a:t>
          </a:r>
          <a:r>
            <a:rPr kumimoji="1" lang="ja-JP" altLang="en-US" sz="900">
              <a:solidFill>
                <a:srgbClr val="FF0000"/>
              </a:solidFill>
              <a:latin typeface="ＭＳ ゴシック"/>
              <a:ea typeface="ＭＳ ゴシック"/>
            </a:rPr>
            <a:t>月を</a:t>
          </a:r>
          <a:r>
            <a:rPr kumimoji="1" lang="ja-JP" altLang="en-US" sz="900">
              <a:solidFill>
                <a:srgbClr val="FF0000"/>
              </a:solidFill>
              <a:latin typeface="ＭＳ ゴシック"/>
              <a:ea typeface="ＭＳ ゴシック"/>
            </a:rPr>
            <a:t>入力する。</a:t>
          </a:r>
          <a:endParaRPr kumimoji="1" lang="ja-JP" altLang="en-US" sz="900">
            <a:solidFill>
              <a:srgbClr val="FF0000"/>
            </a:solidFill>
            <a:latin typeface="ＭＳ ゴシック"/>
            <a:ea typeface="ＭＳ ゴシック"/>
          </a:endParaRPr>
        </a:p>
      </xdr:txBody>
    </xdr:sp>
    <xdr:clientData fPrintsWithSheet="0"/>
  </xdr:twoCellAnchor>
  <xdr:twoCellAnchor>
    <xdr:from xmlns:xdr="http://schemas.openxmlformats.org/drawingml/2006/spreadsheetDrawing">
      <xdr:col>29</xdr:col>
      <xdr:colOff>5080</xdr:colOff>
      <xdr:row>48</xdr:row>
      <xdr:rowOff>213360</xdr:rowOff>
    </xdr:from>
    <xdr:to xmlns:xdr="http://schemas.openxmlformats.org/drawingml/2006/spreadsheetDrawing">
      <xdr:col>49</xdr:col>
      <xdr:colOff>159385</xdr:colOff>
      <xdr:row>63</xdr:row>
      <xdr:rowOff>26670</xdr:rowOff>
    </xdr:to>
    <xdr:sp macro="" textlink="">
      <xdr:nvSpPr>
        <xdr:cNvPr id="26" name="図形 12"/>
        <xdr:cNvSpPr/>
      </xdr:nvSpPr>
      <xdr:spPr>
        <a:xfrm>
          <a:off x="6687185" y="10449560"/>
          <a:ext cx="8855075" cy="3089910"/>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【完全週休2日】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・1週間は、土曜日から金曜日までとする。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・全ての対象週において、現場閉所日を土曜日・日曜日とし、1週間に2日以上の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・対象週のうち、日数が7日に満たない週は、当該週に含まれる土曜日・日曜日の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合計日数以上の現場閉所を行ったと認められる状態をいう。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・夜間工事においては、土曜日から日曜日に跨ぐ夜間、日曜日から月曜日に跨ぐ</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夜間で現場閉所を行うものとする。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・受注者の責によらず土曜日又は日曜日に施工せざるを得ない場合は、発注者と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事前に協議し、土曜日又は日曜日に変わる現場閉所日を同一の週で決定するもの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★このシートでは、当該月の1日を含む週（前月の日が含まれる場合がある。）と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当該月の最終日を含む週（次月の日が含まれる場合がある。）を含め、</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完全週休2日の達成を判定している。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10</xdr:col>
      <xdr:colOff>0</xdr:colOff>
      <xdr:row>1</xdr:row>
      <xdr:rowOff>0</xdr:rowOff>
    </xdr:from>
    <xdr:to xmlns:xdr="http://schemas.openxmlformats.org/drawingml/2006/spreadsheetDrawing">
      <xdr:col>28</xdr:col>
      <xdr:colOff>0</xdr:colOff>
      <xdr:row>3</xdr:row>
      <xdr:rowOff>0</xdr:rowOff>
    </xdr:to>
    <xdr:sp macro="" textlink="">
      <xdr:nvSpPr>
        <xdr:cNvPr id="27" name="図形 12"/>
        <xdr:cNvSpPr/>
      </xdr:nvSpPr>
      <xdr:spPr>
        <a:xfrm>
          <a:off x="2286000" y="228600"/>
          <a:ext cx="4114800" cy="457200"/>
        </a:xfrm>
        <a:prstGeom prst="wedgeRoundRectCallout">
          <a:avLst>
            <a:gd name="adj1" fmla="val -34448"/>
            <a:gd name="adj2" fmla="val 8135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計画書作成時     ⇒ 「月間現場閉所計画書」、</a:t>
          </a:r>
          <a:endParaRPr kumimoji="1" lang="ja-JP" altLang="en-US" sz="900">
            <a:solidFill>
              <a:srgbClr val="FF0000"/>
            </a:solidFill>
            <a:latin typeface="ＭＳ ゴシック"/>
            <a:ea typeface="ＭＳ ゴシック"/>
          </a:endParaRPr>
        </a:p>
        <a:p>
          <a:r>
            <a:rPr kumimoji="1" lang="ja-JP" altLang="en-US" sz="900">
              <a:solidFill>
                <a:srgbClr val="FF0000"/>
              </a:solidFill>
              <a:latin typeface="ＭＳ ゴシック"/>
              <a:ea typeface="ＭＳ ゴシック"/>
            </a:rPr>
            <a:t>実施報告書作成時 ⇒ 「月間現場閉所実施報告書」とする。</a:t>
          </a:r>
          <a:endParaRPr kumimoji="1" lang="ja-JP" altLang="en-US" sz="9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2540</xdr:colOff>
      <xdr:row>1</xdr:row>
      <xdr:rowOff>34925</xdr:rowOff>
    </xdr:from>
    <xdr:to xmlns:xdr="http://schemas.openxmlformats.org/drawingml/2006/spreadsheetDrawing">
      <xdr:col>49</xdr:col>
      <xdr:colOff>159385</xdr:colOff>
      <xdr:row>3</xdr:row>
      <xdr:rowOff>14605</xdr:rowOff>
    </xdr:to>
    <xdr:sp macro="" textlink="">
      <xdr:nvSpPr>
        <xdr:cNvPr id="28" name="図形 13"/>
        <xdr:cNvSpPr/>
      </xdr:nvSpPr>
      <xdr:spPr>
        <a:xfrm>
          <a:off x="6684645" y="263525"/>
          <a:ext cx="8857615" cy="436880"/>
        </a:xfrm>
        <a:prstGeom prst="wedgeRoundRectCallout">
          <a:avLst>
            <a:gd name="adj1" fmla="val -34346"/>
            <a:gd name="adj2" fmla="val 25102"/>
            <a:gd name="adj3" fmla="val 16667"/>
          </a:avLst>
        </a:prstGeom>
        <a:solidFill>
          <a:schemeClr val="bg1"/>
        </a:solidFill>
        <a:ln w="9525" cap="flat" cmpd="sng" algn="ctr">
          <a:solidFill>
            <a:srgbClr val="FF0000"/>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100">
              <a:solidFill>
                <a:srgbClr val="FF0000"/>
              </a:solidFill>
              <a:latin typeface="ＭＳ ゴシック"/>
              <a:ea typeface="ＭＳ ゴシック"/>
            </a:rPr>
            <a:t>このシートは、計画時、</a:t>
          </a:r>
          <a:r>
            <a:rPr kumimoji="1" lang="ja-JP" altLang="en-US" sz="1100">
              <a:solidFill>
                <a:srgbClr val="FF0000"/>
              </a:solidFill>
              <a:latin typeface="ＭＳ ゴシック"/>
              <a:ea typeface="ＭＳ ゴシック"/>
            </a:rPr>
            <a:t>土曜日、日曜日を現場閉所日としない場合は使用できません。</a:t>
          </a:r>
          <a:endParaRPr kumimoji="1" lang="ja-JP" altLang="en-US" sz="11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63</xdr:row>
      <xdr:rowOff>26670</xdr:rowOff>
    </xdr:from>
    <xdr:to xmlns:xdr="http://schemas.openxmlformats.org/drawingml/2006/spreadsheetDrawing">
      <xdr:col>49</xdr:col>
      <xdr:colOff>159385</xdr:colOff>
      <xdr:row>70</xdr:row>
      <xdr:rowOff>26035</xdr:rowOff>
    </xdr:to>
    <xdr:sp macro="" textlink="">
      <xdr:nvSpPr>
        <xdr:cNvPr id="25" name="図形 11"/>
        <xdr:cNvSpPr/>
      </xdr:nvSpPr>
      <xdr:spPr>
        <a:xfrm>
          <a:off x="6687185" y="13539470"/>
          <a:ext cx="8855075" cy="1599565"/>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【月単位の週休2日】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・全ての対象月において、月間現場閉所率が28.5パーセント以上又は月の</a:t>
          </a:r>
          <a:r>
            <a:rPr kumimoji="1" lang="ja-JP" altLang="en-US">
              <a:solidFill>
                <a:srgbClr val="FF0000"/>
              </a:solidFill>
              <a:latin typeface="ＭＳ ゴシック"/>
              <a:ea typeface="ＭＳ ゴシック"/>
            </a:rPr>
            <a:t>土曜日・日曜日の日数以上の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現場閉所日数であることをいう。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★このシートでは、前月の日、次月の日が表示されるが、「対象日数」、「施工日数」、「現場閉所日数」、</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「月間現場閉所率」の計算は、</a:t>
          </a:r>
          <a:r>
            <a:rPr kumimoji="1" lang="ja-JP" altLang="en-US">
              <a:solidFill>
                <a:srgbClr val="FF0000"/>
              </a:solidFill>
              <a:latin typeface="ＭＳ ゴシック"/>
              <a:ea typeface="ＭＳ ゴシック"/>
            </a:rPr>
            <a:t>当該月の日のみで計算されている</a:t>
          </a:r>
          <a:r>
            <a:rPr kumimoji="1" lang="ja-JP" altLang="en-US">
              <a:solidFill>
                <a:srgbClr val="FF0000"/>
              </a:solidFill>
              <a:latin typeface="ＭＳ ゴシック"/>
              <a:ea typeface="ＭＳ ゴシック"/>
            </a:rPr>
            <a:t>（前月の日、次月の日の計画内容、実施内容は</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反映されていない。）</a:t>
          </a:r>
          <a:r>
            <a:rPr kumimoji="1" lang="ja-JP" altLang="en-US">
              <a:solidFill>
                <a:srgbClr val="FF0000"/>
              </a:solidFill>
              <a:latin typeface="ＭＳ ゴシック"/>
              <a:ea typeface="ＭＳ ゴシック"/>
            </a:rPr>
            <a:t>。</a:t>
          </a:r>
          <a:endParaRPr kumimoji="1" lang="ja-JP" altLang="en-US">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xdr:col>
      <xdr:colOff>15875</xdr:colOff>
      <xdr:row>4</xdr:row>
      <xdr:rowOff>4445</xdr:rowOff>
    </xdr:from>
    <xdr:to xmlns:xdr="http://schemas.openxmlformats.org/drawingml/2006/spreadsheetDrawing">
      <xdr:col>49</xdr:col>
      <xdr:colOff>159385</xdr:colOff>
      <xdr:row>6</xdr:row>
      <xdr:rowOff>9525</xdr:rowOff>
    </xdr:to>
    <xdr:sp macro="" textlink="">
      <xdr:nvSpPr>
        <xdr:cNvPr id="2" name="図形 3"/>
        <xdr:cNvSpPr/>
      </xdr:nvSpPr>
      <xdr:spPr>
        <a:xfrm>
          <a:off x="6697980" y="918845"/>
          <a:ext cx="8844280" cy="436880"/>
        </a:xfrm>
        <a:prstGeom prst="wedgeRoundRectCallout">
          <a:avLst>
            <a:gd name="adj1" fmla="val -57039"/>
            <a:gd name="adj2" fmla="val -25038"/>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提出日を入力する。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6</xdr:row>
      <xdr:rowOff>9525</xdr:rowOff>
    </xdr:from>
    <xdr:to xmlns:xdr="http://schemas.openxmlformats.org/drawingml/2006/spreadsheetDrawing">
      <xdr:col>49</xdr:col>
      <xdr:colOff>159385</xdr:colOff>
      <xdr:row>8</xdr:row>
      <xdr:rowOff>22860</xdr:rowOff>
    </xdr:to>
    <xdr:sp macro="" textlink="">
      <xdr:nvSpPr>
        <xdr:cNvPr id="3" name="図形 4"/>
        <xdr:cNvSpPr/>
      </xdr:nvSpPr>
      <xdr:spPr>
        <a:xfrm>
          <a:off x="6687820" y="1355725"/>
          <a:ext cx="8854440" cy="445135"/>
        </a:xfrm>
        <a:prstGeom prst="wedgeRoundRectCallout">
          <a:avLst>
            <a:gd name="adj1" fmla="val -56627"/>
            <a:gd name="adj2" fmla="val 58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会社名、代表者名を入力する。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8</xdr:row>
      <xdr:rowOff>24765</xdr:rowOff>
    </xdr:from>
    <xdr:to xmlns:xdr="http://schemas.openxmlformats.org/drawingml/2006/spreadsheetDrawing">
      <xdr:col>49</xdr:col>
      <xdr:colOff>159385</xdr:colOff>
      <xdr:row>10</xdr:row>
      <xdr:rowOff>121920</xdr:rowOff>
    </xdr:to>
    <xdr:sp macro="" textlink="">
      <xdr:nvSpPr>
        <xdr:cNvPr id="4" name="図形 5"/>
        <xdr:cNvSpPr/>
      </xdr:nvSpPr>
      <xdr:spPr>
        <a:xfrm>
          <a:off x="6687820" y="1802765"/>
          <a:ext cx="8854440" cy="440055"/>
        </a:xfrm>
        <a:prstGeom prst="wedgeRoundRectCallout">
          <a:avLst>
            <a:gd name="adj1" fmla="val -54902"/>
            <a:gd name="adj2" fmla="val -1954"/>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工事名、現在の契約工期、着手日</a:t>
          </a:r>
          <a:r>
            <a:rPr kumimoji="1" lang="ja-JP" altLang="en-US">
              <a:solidFill>
                <a:srgbClr val="FF0000"/>
              </a:solidFill>
              <a:latin typeface="ＭＳ ゴシック"/>
              <a:ea typeface="ＭＳ ゴシック"/>
            </a:rPr>
            <a:t>（現場に</a:t>
          </a:r>
          <a:r>
            <a:rPr kumimoji="1" lang="ja-JP" altLang="en-US">
              <a:solidFill>
                <a:srgbClr val="FF0000"/>
              </a:solidFill>
              <a:latin typeface="ＭＳ ゴシック"/>
              <a:ea typeface="ＭＳ ゴシック"/>
            </a:rPr>
            <a:t>継続的に常駐を開始する日）を入力する。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17</xdr:row>
      <xdr:rowOff>213995</xdr:rowOff>
    </xdr:from>
    <xdr:to xmlns:xdr="http://schemas.openxmlformats.org/drawingml/2006/spreadsheetDrawing">
      <xdr:col>49</xdr:col>
      <xdr:colOff>159385</xdr:colOff>
      <xdr:row>31</xdr:row>
      <xdr:rowOff>213995</xdr:rowOff>
    </xdr:to>
    <xdr:sp macro="" textlink="">
      <xdr:nvSpPr>
        <xdr:cNvPr id="5" name="テキスト 9"/>
        <xdr:cNvSpPr txBox="1"/>
      </xdr:nvSpPr>
      <xdr:spPr>
        <a:xfrm>
          <a:off x="6687185" y="3757295"/>
          <a:ext cx="8855075" cy="30226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【計画欄】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1日を通して現場及び現場事務所の</a:t>
          </a:r>
          <a:r>
            <a:rPr kumimoji="1" lang="ja-JP" altLang="en-US">
              <a:solidFill>
                <a:srgbClr val="FF0000"/>
              </a:solidFill>
              <a:latin typeface="ＭＳ ゴシック"/>
              <a:ea typeface="ＭＳ ゴシック"/>
            </a:rPr>
            <a:t>閉所を予定している日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・除外日：次の予定期間中の日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31</xdr:row>
      <xdr:rowOff>213995</xdr:rowOff>
    </xdr:from>
    <xdr:to xmlns:xdr="http://schemas.openxmlformats.org/drawingml/2006/spreadsheetDrawing">
      <xdr:col>49</xdr:col>
      <xdr:colOff>159385</xdr:colOff>
      <xdr:row>48</xdr:row>
      <xdr:rowOff>213995</xdr:rowOff>
    </xdr:to>
    <xdr:sp macro="" textlink="">
      <xdr:nvSpPr>
        <xdr:cNvPr id="6" name="テキスト 10"/>
        <xdr:cNvSpPr txBox="1"/>
      </xdr:nvSpPr>
      <xdr:spPr>
        <a:xfrm>
          <a:off x="6687185" y="6779895"/>
          <a:ext cx="8855075" cy="36703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【実施欄】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・作業日：作業した日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a:t>
          </a:r>
          <a:r>
            <a:rPr kumimoji="1" lang="ja-JP" altLang="en-US">
              <a:solidFill>
                <a:srgbClr val="FF0000"/>
              </a:solidFill>
              <a:latin typeface="ＭＳ ゴシック"/>
              <a:ea typeface="ＭＳ ゴシック"/>
            </a:rPr>
            <a:t>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閉所した日。なお、降雨、降雪等により、</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閉所した場合についても、閉所日とする。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a:t>
          </a:r>
          <a:r>
            <a:rPr kumimoji="1" lang="ja-JP" altLang="en-US">
              <a:solidFill>
                <a:srgbClr val="FF0000"/>
              </a:solidFill>
              <a:latin typeface="ＭＳ ゴシック"/>
              <a:ea typeface="ＭＳ ゴシック"/>
            </a:rPr>
            <a:t>次の期間中の日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a:t>
          </a:r>
          <a:r>
            <a:rPr kumimoji="1" lang="ja-JP" altLang="en-US">
              <a:solidFill>
                <a:srgbClr val="FF0000"/>
              </a:solidFill>
              <a:latin typeface="ＭＳ ゴシック"/>
              <a:ea typeface="ＭＳ ゴシック"/>
            </a:rPr>
            <a:t>作業</a:t>
          </a:r>
          <a:r>
            <a:rPr kumimoji="1" lang="ja-JP" altLang="en-US">
              <a:solidFill>
                <a:srgbClr val="FF0000"/>
              </a:solidFill>
              <a:latin typeface="ＭＳ ゴシック"/>
              <a:ea typeface="ＭＳ ゴシック"/>
            </a:rPr>
            <a:t>日：作業予定日に閉所した場合等の振替日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・振替閉所日：閉所予定日に作業した場合等の振替日</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10</xdr:row>
      <xdr:rowOff>121920</xdr:rowOff>
    </xdr:from>
    <xdr:to xmlns:xdr="http://schemas.openxmlformats.org/drawingml/2006/spreadsheetDrawing">
      <xdr:col>49</xdr:col>
      <xdr:colOff>159385</xdr:colOff>
      <xdr:row>17</xdr:row>
      <xdr:rowOff>213995</xdr:rowOff>
    </xdr:to>
    <xdr:sp macro="" textlink="">
      <xdr:nvSpPr>
        <xdr:cNvPr id="7" name="テキスト 9"/>
        <xdr:cNvSpPr txBox="1"/>
      </xdr:nvSpPr>
      <xdr:spPr>
        <a:xfrm>
          <a:off x="6687185" y="2242820"/>
          <a:ext cx="8855075" cy="151447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【提出日】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受注者は、原則として、土曜日、日曜日を現場閉所日とした月間の計画書を、</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初月分は契約後速やかに、初月以外は計画月の前月末日までに、発注者に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提出し、確認を受けなければならない。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受注者は、原則として、月間の実施報告書を、実施月の翌月10日までに、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現場完成月分は、別に示す履行報告書と合わせて、完成後速やかに発注者に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提出し、現場閉所の状況を報告しなければならない。</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5</xdr:col>
      <xdr:colOff>225425</xdr:colOff>
      <xdr:row>60</xdr:row>
      <xdr:rowOff>226060</xdr:rowOff>
    </xdr:from>
    <xdr:to xmlns:xdr="http://schemas.openxmlformats.org/drawingml/2006/spreadsheetDrawing">
      <xdr:col>27</xdr:col>
      <xdr:colOff>224155</xdr:colOff>
      <xdr:row>64</xdr:row>
      <xdr:rowOff>226060</xdr:rowOff>
    </xdr:to>
    <xdr:sp macro="" textlink="">
      <xdr:nvSpPr>
        <xdr:cNvPr id="8" name="テキスト 12"/>
        <xdr:cNvSpPr txBox="1"/>
      </xdr:nvSpPr>
      <xdr:spPr>
        <a:xfrm>
          <a:off x="1368425" y="13053060"/>
          <a:ext cx="5027930" cy="9144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【現場閉所率】</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・現場閉所率は、小数点第2位以下を切り捨てる。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・0.2849の場合28.49％で、28.4％となる。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0</xdr:colOff>
      <xdr:row>1</xdr:row>
      <xdr:rowOff>0</xdr:rowOff>
    </xdr:from>
    <xdr:to xmlns:xdr="http://schemas.openxmlformats.org/drawingml/2006/spreadsheetDrawing">
      <xdr:col>9</xdr:col>
      <xdr:colOff>0</xdr:colOff>
      <xdr:row>3</xdr:row>
      <xdr:rowOff>0</xdr:rowOff>
    </xdr:to>
    <xdr:sp macro="" textlink="">
      <xdr:nvSpPr>
        <xdr:cNvPr id="9" name="図形 12"/>
        <xdr:cNvSpPr/>
      </xdr:nvSpPr>
      <xdr:spPr>
        <a:xfrm>
          <a:off x="228600" y="228600"/>
          <a:ext cx="1828800" cy="457200"/>
        </a:xfrm>
        <a:prstGeom prst="wedgeRoundRectCallout">
          <a:avLst>
            <a:gd name="adj1" fmla="val 26144"/>
            <a:gd name="adj2" fmla="val 170936"/>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対象の年と</a:t>
          </a:r>
          <a:r>
            <a:rPr kumimoji="1" lang="ja-JP" altLang="en-US" sz="900">
              <a:solidFill>
                <a:srgbClr val="FF0000"/>
              </a:solidFill>
              <a:latin typeface="ＭＳ ゴシック"/>
              <a:ea typeface="ＭＳ ゴシック"/>
            </a:rPr>
            <a:t>月を</a:t>
          </a:r>
          <a:r>
            <a:rPr kumimoji="1" lang="ja-JP" altLang="en-US" sz="900">
              <a:solidFill>
                <a:srgbClr val="FF0000"/>
              </a:solidFill>
              <a:latin typeface="ＭＳ ゴシック"/>
              <a:ea typeface="ＭＳ ゴシック"/>
            </a:rPr>
            <a:t>入力する。</a:t>
          </a:r>
          <a:endParaRPr kumimoji="1" lang="ja-JP" altLang="en-US" sz="900">
            <a:solidFill>
              <a:srgbClr val="FF0000"/>
            </a:solidFill>
            <a:latin typeface="ＭＳ ゴシック"/>
            <a:ea typeface="ＭＳ ゴシック"/>
          </a:endParaRPr>
        </a:p>
      </xdr:txBody>
    </xdr:sp>
    <xdr:clientData fPrintsWithSheet="0"/>
  </xdr:twoCellAnchor>
  <xdr:twoCellAnchor>
    <xdr:from xmlns:xdr="http://schemas.openxmlformats.org/drawingml/2006/spreadsheetDrawing">
      <xdr:col>29</xdr:col>
      <xdr:colOff>5080</xdr:colOff>
      <xdr:row>48</xdr:row>
      <xdr:rowOff>213360</xdr:rowOff>
    </xdr:from>
    <xdr:to xmlns:xdr="http://schemas.openxmlformats.org/drawingml/2006/spreadsheetDrawing">
      <xdr:col>49</xdr:col>
      <xdr:colOff>159385</xdr:colOff>
      <xdr:row>63</xdr:row>
      <xdr:rowOff>26670</xdr:rowOff>
    </xdr:to>
    <xdr:sp macro="" textlink="">
      <xdr:nvSpPr>
        <xdr:cNvPr id="10" name="図形 12"/>
        <xdr:cNvSpPr/>
      </xdr:nvSpPr>
      <xdr:spPr>
        <a:xfrm>
          <a:off x="6687185" y="10449560"/>
          <a:ext cx="8855075" cy="3089910"/>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【完全週休2日】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・1週間は、土曜日から金曜日までとする。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・全ての対象週において、現場閉所日を土曜日・日曜日とし、1週間に2日以上の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・対象週のうち、日数が7日に満たない週は、当該週に含まれる土曜日・日曜日の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合計日数以上の現場閉所を行ったと認められる状態をいう。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・夜間工事においては、土曜日から日曜日に跨ぐ夜間、日曜日から月曜日に跨ぐ</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夜間で現場閉所を行うものとする。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・受注者の責によらず土曜日又は日曜日に施工せざるを得ない場合は、発注者と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事前に協議し、土曜日又は日曜日に変わる現場閉所日を同一の週で決定するもの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★このシートでは、当該月の1日を含む週（前月の日が含まれる場合がある。）と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当該月の最終日を含む週（次月の日が含まれる場合がある。）を含め、</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完全週休2日の達成を判定している。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10</xdr:col>
      <xdr:colOff>0</xdr:colOff>
      <xdr:row>1</xdr:row>
      <xdr:rowOff>0</xdr:rowOff>
    </xdr:from>
    <xdr:to xmlns:xdr="http://schemas.openxmlformats.org/drawingml/2006/spreadsheetDrawing">
      <xdr:col>28</xdr:col>
      <xdr:colOff>0</xdr:colOff>
      <xdr:row>3</xdr:row>
      <xdr:rowOff>0</xdr:rowOff>
    </xdr:to>
    <xdr:sp macro="" textlink="">
      <xdr:nvSpPr>
        <xdr:cNvPr id="11" name="図形 12"/>
        <xdr:cNvSpPr/>
      </xdr:nvSpPr>
      <xdr:spPr>
        <a:xfrm>
          <a:off x="2286000" y="228600"/>
          <a:ext cx="4114800" cy="457200"/>
        </a:xfrm>
        <a:prstGeom prst="wedgeRoundRectCallout">
          <a:avLst>
            <a:gd name="adj1" fmla="val -34448"/>
            <a:gd name="adj2" fmla="val 8135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計画書作成時     ⇒ 「月間現場閉所計画書」、</a:t>
          </a:r>
          <a:endParaRPr kumimoji="1" lang="ja-JP" altLang="en-US" sz="900">
            <a:solidFill>
              <a:srgbClr val="FF0000"/>
            </a:solidFill>
            <a:latin typeface="ＭＳ ゴシック"/>
            <a:ea typeface="ＭＳ ゴシック"/>
          </a:endParaRPr>
        </a:p>
        <a:p>
          <a:r>
            <a:rPr kumimoji="1" lang="ja-JP" altLang="en-US" sz="900">
              <a:solidFill>
                <a:srgbClr val="FF0000"/>
              </a:solidFill>
              <a:latin typeface="ＭＳ ゴシック"/>
              <a:ea typeface="ＭＳ ゴシック"/>
            </a:rPr>
            <a:t>実施報告書作成時 ⇒ 「月間現場閉所実施報告書」とする。</a:t>
          </a:r>
          <a:endParaRPr kumimoji="1" lang="ja-JP" altLang="en-US" sz="9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2540</xdr:colOff>
      <xdr:row>1</xdr:row>
      <xdr:rowOff>34925</xdr:rowOff>
    </xdr:from>
    <xdr:to xmlns:xdr="http://schemas.openxmlformats.org/drawingml/2006/spreadsheetDrawing">
      <xdr:col>49</xdr:col>
      <xdr:colOff>159385</xdr:colOff>
      <xdr:row>3</xdr:row>
      <xdr:rowOff>14605</xdr:rowOff>
    </xdr:to>
    <xdr:sp macro="" textlink="">
      <xdr:nvSpPr>
        <xdr:cNvPr id="12" name="図形 13"/>
        <xdr:cNvSpPr/>
      </xdr:nvSpPr>
      <xdr:spPr>
        <a:xfrm>
          <a:off x="6684645" y="263525"/>
          <a:ext cx="8857615" cy="436880"/>
        </a:xfrm>
        <a:prstGeom prst="wedgeRoundRectCallout">
          <a:avLst>
            <a:gd name="adj1" fmla="val -34346"/>
            <a:gd name="adj2" fmla="val 25102"/>
            <a:gd name="adj3" fmla="val 16667"/>
          </a:avLst>
        </a:prstGeom>
        <a:solidFill>
          <a:schemeClr val="bg1"/>
        </a:solidFill>
        <a:ln w="9525" cap="flat" cmpd="sng" algn="ctr">
          <a:solidFill>
            <a:srgbClr val="FF0000"/>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100">
              <a:solidFill>
                <a:srgbClr val="FF0000"/>
              </a:solidFill>
              <a:latin typeface="ＭＳ ゴシック"/>
              <a:ea typeface="ＭＳ ゴシック"/>
            </a:rPr>
            <a:t>このシートは、計画時、</a:t>
          </a:r>
          <a:r>
            <a:rPr kumimoji="1" lang="ja-JP" altLang="en-US" sz="1100">
              <a:solidFill>
                <a:srgbClr val="FF0000"/>
              </a:solidFill>
              <a:latin typeface="ＭＳ ゴシック"/>
              <a:ea typeface="ＭＳ ゴシック"/>
            </a:rPr>
            <a:t>土曜日、日曜日を現場閉所日としない場合は使用できません。</a:t>
          </a:r>
          <a:endParaRPr kumimoji="1" lang="ja-JP" altLang="en-US" sz="11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63</xdr:row>
      <xdr:rowOff>26670</xdr:rowOff>
    </xdr:from>
    <xdr:to xmlns:xdr="http://schemas.openxmlformats.org/drawingml/2006/spreadsheetDrawing">
      <xdr:col>49</xdr:col>
      <xdr:colOff>159385</xdr:colOff>
      <xdr:row>70</xdr:row>
      <xdr:rowOff>26035</xdr:rowOff>
    </xdr:to>
    <xdr:sp macro="" textlink="">
      <xdr:nvSpPr>
        <xdr:cNvPr id="13" name="図形 11"/>
        <xdr:cNvSpPr/>
      </xdr:nvSpPr>
      <xdr:spPr>
        <a:xfrm>
          <a:off x="6687185" y="13539470"/>
          <a:ext cx="8855075" cy="1599565"/>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【月単位の週休2日】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・全ての対象月において、月間現場閉所率が28.5パーセント以上又は月の</a:t>
          </a:r>
          <a:r>
            <a:rPr kumimoji="1" lang="ja-JP" altLang="en-US">
              <a:solidFill>
                <a:srgbClr val="FF0000"/>
              </a:solidFill>
              <a:latin typeface="ＭＳ ゴシック"/>
              <a:ea typeface="ＭＳ ゴシック"/>
            </a:rPr>
            <a:t>土曜日・日曜日の日数以上の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現場閉所日数であることをいう。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★このシートでは、前月の日、次月の日が表示されるが、「対象日数」、「施工日数」、「現場閉所日数」、</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「月間現場閉所率」の計算は、</a:t>
          </a:r>
          <a:r>
            <a:rPr kumimoji="1" lang="ja-JP" altLang="en-US">
              <a:solidFill>
                <a:srgbClr val="FF0000"/>
              </a:solidFill>
              <a:latin typeface="ＭＳ ゴシック"/>
              <a:ea typeface="ＭＳ ゴシック"/>
            </a:rPr>
            <a:t>当該月の日のみで計算されている</a:t>
          </a:r>
          <a:r>
            <a:rPr kumimoji="1" lang="ja-JP" altLang="en-US">
              <a:solidFill>
                <a:srgbClr val="FF0000"/>
              </a:solidFill>
              <a:latin typeface="ＭＳ ゴシック"/>
              <a:ea typeface="ＭＳ ゴシック"/>
            </a:rPr>
            <a:t>（前月の日、次月の日の計画内容、実施内容は</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反映されていない。）</a:t>
          </a:r>
          <a:r>
            <a:rPr kumimoji="1" lang="ja-JP" altLang="en-US">
              <a:solidFill>
                <a:srgbClr val="FF0000"/>
              </a:solidFill>
              <a:latin typeface="ＭＳ ゴシック"/>
              <a:ea typeface="ＭＳ ゴシック"/>
            </a:rPr>
            <a:t>。</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15</xdr:col>
      <xdr:colOff>220980</xdr:colOff>
      <xdr:row>22</xdr:row>
      <xdr:rowOff>213995</xdr:rowOff>
    </xdr:from>
    <xdr:to xmlns:xdr="http://schemas.openxmlformats.org/drawingml/2006/spreadsheetDrawing">
      <xdr:col>27</xdr:col>
      <xdr:colOff>227965</xdr:colOff>
      <xdr:row>25</xdr:row>
      <xdr:rowOff>20955</xdr:rowOff>
    </xdr:to>
    <xdr:sp macro="" textlink="">
      <xdr:nvSpPr>
        <xdr:cNvPr id="14" name="図形 14"/>
        <xdr:cNvSpPr/>
      </xdr:nvSpPr>
      <xdr:spPr>
        <a:xfrm>
          <a:off x="3649980" y="4836795"/>
          <a:ext cx="2750185" cy="454660"/>
        </a:xfrm>
        <a:prstGeom prst="wedgeRoundRectCallout">
          <a:avLst>
            <a:gd name="adj1" fmla="val -54467"/>
            <a:gd name="adj2" fmla="val 111625"/>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現場に継続的に常駐を開始する日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8</xdr:col>
      <xdr:colOff>228600</xdr:colOff>
      <xdr:row>26</xdr:row>
      <xdr:rowOff>212725</xdr:rowOff>
    </xdr:from>
    <xdr:to xmlns:xdr="http://schemas.openxmlformats.org/drawingml/2006/spreadsheetDrawing">
      <xdr:col>27</xdr:col>
      <xdr:colOff>227965</xdr:colOff>
      <xdr:row>29</xdr:row>
      <xdr:rowOff>22225</xdr:rowOff>
    </xdr:to>
    <xdr:sp macro="" textlink="">
      <xdr:nvSpPr>
        <xdr:cNvPr id="15" name="図形 15"/>
        <xdr:cNvSpPr/>
      </xdr:nvSpPr>
      <xdr:spPr>
        <a:xfrm>
          <a:off x="2057400" y="5699125"/>
          <a:ext cx="4342765" cy="457200"/>
        </a:xfrm>
        <a:prstGeom prst="wedgeRoundRectCallout">
          <a:avLst>
            <a:gd name="adj1" fmla="val -53091"/>
            <a:gd name="adj2" fmla="val 41661"/>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a:solidFill>
                <a:srgbClr val="0070C0"/>
              </a:solidFill>
              <a:latin typeface="ＭＳ ゴシック"/>
              <a:ea typeface="ＭＳ ゴシック"/>
            </a:rPr>
            <a:t>原則、土日を閉所日として計画する。</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15</xdr:col>
      <xdr:colOff>88900</xdr:colOff>
      <xdr:row>30</xdr:row>
      <xdr:rowOff>635</xdr:rowOff>
    </xdr:from>
    <xdr:to xmlns:xdr="http://schemas.openxmlformats.org/drawingml/2006/spreadsheetDrawing">
      <xdr:col>27</xdr:col>
      <xdr:colOff>227965</xdr:colOff>
      <xdr:row>34</xdr:row>
      <xdr:rowOff>52705</xdr:rowOff>
    </xdr:to>
    <xdr:sp macro="" textlink="">
      <xdr:nvSpPr>
        <xdr:cNvPr id="16" name="図形 16"/>
        <xdr:cNvSpPr/>
      </xdr:nvSpPr>
      <xdr:spPr>
        <a:xfrm>
          <a:off x="3517900" y="6350635"/>
          <a:ext cx="2882265" cy="915670"/>
        </a:xfrm>
        <a:prstGeom prst="wedgeRoundRectCallout">
          <a:avLst>
            <a:gd name="adj1" fmla="val -57069"/>
            <a:gd name="adj2" fmla="val -2063"/>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a:solidFill>
                <a:srgbClr val="0070C0"/>
              </a:solidFill>
              <a:latin typeface="ＭＳ ゴシック"/>
              <a:ea typeface="ＭＳ ゴシック"/>
            </a:rPr>
            <a:t>年末年始休暇、夏季休暇の計画時期は、</a:t>
          </a:r>
          <a:endParaRPr kumimoji="1" lang="ja-JP" altLang="en-US">
            <a:solidFill>
              <a:srgbClr val="0070C0"/>
            </a:solidFill>
            <a:latin typeface="ＭＳ ゴシック"/>
            <a:ea typeface="ＭＳ ゴシック"/>
          </a:endParaRPr>
        </a:p>
        <a:p>
          <a:pPr algn="l"/>
          <a:r>
            <a:rPr kumimoji="1" lang="ja-JP" altLang="en-US" sz="1100">
              <a:solidFill>
                <a:srgbClr val="0070C0"/>
              </a:solidFill>
              <a:latin typeface="ＭＳ ゴシック"/>
              <a:ea typeface="ＭＳ ゴシック"/>
            </a:rPr>
            <a:t>受注者の考えとする。ただし、規定の</a:t>
          </a:r>
          <a:endParaRPr kumimoji="1" lang="ja-JP" altLang="en-US">
            <a:solidFill>
              <a:srgbClr val="0070C0"/>
            </a:solidFill>
            <a:latin typeface="ＭＳ ゴシック"/>
            <a:ea typeface="ＭＳ ゴシック"/>
          </a:endParaRPr>
        </a:p>
        <a:p>
          <a:pPr algn="l"/>
          <a:r>
            <a:rPr kumimoji="1" lang="ja-JP" altLang="en-US" sz="1100">
              <a:solidFill>
                <a:srgbClr val="0070C0"/>
              </a:solidFill>
              <a:latin typeface="ＭＳ ゴシック"/>
              <a:ea typeface="ＭＳ ゴシック"/>
            </a:rPr>
            <a:t>期間は確保すること。</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0</xdr:col>
      <xdr:colOff>20320</xdr:colOff>
      <xdr:row>4</xdr:row>
      <xdr:rowOff>34925</xdr:rowOff>
    </xdr:from>
    <xdr:to xmlns:xdr="http://schemas.openxmlformats.org/drawingml/2006/spreadsheetDrawing">
      <xdr:col>4</xdr:col>
      <xdr:colOff>186055</xdr:colOff>
      <xdr:row>5</xdr:row>
      <xdr:rowOff>182880</xdr:rowOff>
    </xdr:to>
    <xdr:sp macro="" textlink="">
      <xdr:nvSpPr>
        <xdr:cNvPr id="17" name="テキスト 16"/>
        <xdr:cNvSpPr txBox="1"/>
      </xdr:nvSpPr>
      <xdr:spPr>
        <a:xfrm>
          <a:off x="20320" y="949325"/>
          <a:ext cx="1080135" cy="36385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pPr algn="ctr"/>
          <a:r>
            <a:rPr kumimoji="1" lang="ja-JP" altLang="en-US" sz="1400">
              <a:solidFill>
                <a:srgbClr val="FF0000"/>
              </a:solidFill>
              <a:latin typeface="ＭＳ ゴシック"/>
              <a:ea typeface="ＭＳ ゴシック"/>
            </a:rPr>
            <a:t>記入例</a:t>
          </a:r>
          <a:endParaRPr kumimoji="1" lang="ja-JP" altLang="en-US" sz="14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29</xdr:col>
      <xdr:colOff>15875</xdr:colOff>
      <xdr:row>4</xdr:row>
      <xdr:rowOff>4445</xdr:rowOff>
    </xdr:from>
    <xdr:to xmlns:xdr="http://schemas.openxmlformats.org/drawingml/2006/spreadsheetDrawing">
      <xdr:col>49</xdr:col>
      <xdr:colOff>159385</xdr:colOff>
      <xdr:row>6</xdr:row>
      <xdr:rowOff>9525</xdr:rowOff>
    </xdr:to>
    <xdr:sp macro="" textlink="">
      <xdr:nvSpPr>
        <xdr:cNvPr id="2" name="図形 3"/>
        <xdr:cNvSpPr/>
      </xdr:nvSpPr>
      <xdr:spPr>
        <a:xfrm>
          <a:off x="6697980" y="918845"/>
          <a:ext cx="8844280" cy="436880"/>
        </a:xfrm>
        <a:prstGeom prst="wedgeRoundRectCallout">
          <a:avLst>
            <a:gd name="adj1" fmla="val -57039"/>
            <a:gd name="adj2" fmla="val -25038"/>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提出日を入力する。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6</xdr:row>
      <xdr:rowOff>9525</xdr:rowOff>
    </xdr:from>
    <xdr:to xmlns:xdr="http://schemas.openxmlformats.org/drawingml/2006/spreadsheetDrawing">
      <xdr:col>49</xdr:col>
      <xdr:colOff>159385</xdr:colOff>
      <xdr:row>8</xdr:row>
      <xdr:rowOff>22860</xdr:rowOff>
    </xdr:to>
    <xdr:sp macro="" textlink="">
      <xdr:nvSpPr>
        <xdr:cNvPr id="3" name="図形 4"/>
        <xdr:cNvSpPr/>
      </xdr:nvSpPr>
      <xdr:spPr>
        <a:xfrm>
          <a:off x="6687820" y="1355725"/>
          <a:ext cx="8854440" cy="445135"/>
        </a:xfrm>
        <a:prstGeom prst="wedgeRoundRectCallout">
          <a:avLst>
            <a:gd name="adj1" fmla="val -56627"/>
            <a:gd name="adj2" fmla="val 58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会社名、代表者名を入力する。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5715</xdr:colOff>
      <xdr:row>8</xdr:row>
      <xdr:rowOff>24765</xdr:rowOff>
    </xdr:from>
    <xdr:to xmlns:xdr="http://schemas.openxmlformats.org/drawingml/2006/spreadsheetDrawing">
      <xdr:col>49</xdr:col>
      <xdr:colOff>159385</xdr:colOff>
      <xdr:row>10</xdr:row>
      <xdr:rowOff>121920</xdr:rowOff>
    </xdr:to>
    <xdr:sp macro="" textlink="">
      <xdr:nvSpPr>
        <xdr:cNvPr id="4" name="図形 5"/>
        <xdr:cNvSpPr/>
      </xdr:nvSpPr>
      <xdr:spPr>
        <a:xfrm>
          <a:off x="6687820" y="1802765"/>
          <a:ext cx="8854440" cy="440055"/>
        </a:xfrm>
        <a:prstGeom prst="wedgeRoundRectCallout">
          <a:avLst>
            <a:gd name="adj1" fmla="val -54902"/>
            <a:gd name="adj2" fmla="val -1954"/>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工事名、現在の契約工期、着手日</a:t>
          </a:r>
          <a:r>
            <a:rPr kumimoji="1" lang="ja-JP" altLang="en-US">
              <a:solidFill>
                <a:srgbClr val="FF0000"/>
              </a:solidFill>
              <a:latin typeface="ＭＳ ゴシック"/>
              <a:ea typeface="ＭＳ ゴシック"/>
            </a:rPr>
            <a:t>（現場に</a:t>
          </a:r>
          <a:r>
            <a:rPr kumimoji="1" lang="ja-JP" altLang="en-US">
              <a:solidFill>
                <a:srgbClr val="FF0000"/>
              </a:solidFill>
              <a:latin typeface="ＭＳ ゴシック"/>
              <a:ea typeface="ＭＳ ゴシック"/>
            </a:rPr>
            <a:t>継続的に常駐を開始する日）を入力する。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17</xdr:row>
      <xdr:rowOff>213995</xdr:rowOff>
    </xdr:from>
    <xdr:to xmlns:xdr="http://schemas.openxmlformats.org/drawingml/2006/spreadsheetDrawing">
      <xdr:col>49</xdr:col>
      <xdr:colOff>159385</xdr:colOff>
      <xdr:row>31</xdr:row>
      <xdr:rowOff>213995</xdr:rowOff>
    </xdr:to>
    <xdr:sp macro="" textlink="">
      <xdr:nvSpPr>
        <xdr:cNvPr id="5" name="テキスト 9"/>
        <xdr:cNvSpPr txBox="1"/>
      </xdr:nvSpPr>
      <xdr:spPr>
        <a:xfrm>
          <a:off x="6687185" y="3757295"/>
          <a:ext cx="8855075" cy="30226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【計画欄】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1日を通して現場及び現場事務所の</a:t>
          </a:r>
          <a:r>
            <a:rPr kumimoji="1" lang="ja-JP" altLang="en-US">
              <a:solidFill>
                <a:srgbClr val="FF0000"/>
              </a:solidFill>
              <a:latin typeface="ＭＳ ゴシック"/>
              <a:ea typeface="ＭＳ ゴシック"/>
            </a:rPr>
            <a:t>閉所を予定している日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・除外日：次の予定期間中の日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31</xdr:row>
      <xdr:rowOff>213995</xdr:rowOff>
    </xdr:from>
    <xdr:to xmlns:xdr="http://schemas.openxmlformats.org/drawingml/2006/spreadsheetDrawing">
      <xdr:col>49</xdr:col>
      <xdr:colOff>159385</xdr:colOff>
      <xdr:row>48</xdr:row>
      <xdr:rowOff>213995</xdr:rowOff>
    </xdr:to>
    <xdr:sp macro="" textlink="">
      <xdr:nvSpPr>
        <xdr:cNvPr id="6" name="テキスト 10"/>
        <xdr:cNvSpPr txBox="1"/>
      </xdr:nvSpPr>
      <xdr:spPr>
        <a:xfrm>
          <a:off x="6687185" y="6779895"/>
          <a:ext cx="8855075" cy="36703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【実施欄】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・作業日：作業した日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a:t>
          </a:r>
          <a:r>
            <a:rPr kumimoji="1" lang="ja-JP" altLang="en-US">
              <a:solidFill>
                <a:srgbClr val="FF0000"/>
              </a:solidFill>
              <a:latin typeface="ＭＳ ゴシック"/>
              <a:ea typeface="ＭＳ ゴシック"/>
            </a:rPr>
            <a:t>巡回パトロール、保守点検等の現場管理上必要な作業又は</a:t>
          </a:r>
          <a:r>
            <a:rPr kumimoji="1" lang="ja-JP" altLang="en-US">
              <a:solidFill>
                <a:srgbClr val="FF0000"/>
              </a:solidFill>
              <a:latin typeface="ＭＳ ゴシック"/>
              <a:ea typeface="ＭＳ ゴシック"/>
            </a:rPr>
            <a:t>コンクリート養生、</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レイタンス除去等の品質管理上必要な作業を除き、</a:t>
          </a:r>
          <a:r>
            <a:rPr kumimoji="1" lang="ja-JP" altLang="en-US">
              <a:solidFill>
                <a:srgbClr val="FF0000"/>
              </a:solidFill>
              <a:latin typeface="ＭＳ ゴシック"/>
              <a:ea typeface="ＭＳ ゴシック"/>
            </a:rPr>
            <a:t>現場事務所での事務作業を含めて、</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閉所した日。なお、降雨、降雪等により、</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1日を通して現場及び現場事務所を</a:t>
          </a:r>
          <a:r>
            <a:rPr kumimoji="1" lang="ja-JP" altLang="en-US">
              <a:solidFill>
                <a:srgbClr val="FF0000"/>
              </a:solidFill>
              <a:latin typeface="ＭＳ ゴシック"/>
              <a:ea typeface="ＭＳ ゴシック"/>
            </a:rPr>
            <a:t>閉所した場合についても、閉所日とする。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・除外日：</a:t>
          </a:r>
          <a:r>
            <a:rPr kumimoji="1" lang="ja-JP" altLang="en-US">
              <a:solidFill>
                <a:srgbClr val="FF0000"/>
              </a:solidFill>
              <a:latin typeface="ＭＳ ゴシック"/>
              <a:ea typeface="ＭＳ ゴシック"/>
            </a:rPr>
            <a:t>次の期間中の日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ア 現場事務所の設置、事前測量等を含む契約工期の初日から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現場に継続的に常駐を開始する日の前日までの準備期間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イ 資機材の搬出、清掃等を含む現場完成日の翌日から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契約工期の最終日までの後片付け期間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ウ 年末年始休暇（6日間）、夏季休暇（3日間）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エ 工場製作のみの実施期間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オ 発注者があらかじめ対象外としている期間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カ 工事全体を一時中止している期間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キ 受注者が、受注者の責によらず現場作業を余儀なくされると発注者が認める期間</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a:t>
          </a:r>
          <a:r>
            <a:rPr kumimoji="1" lang="ja-JP" altLang="en-US">
              <a:solidFill>
                <a:srgbClr val="FF0000"/>
              </a:solidFill>
              <a:latin typeface="ＭＳ ゴシック"/>
              <a:ea typeface="ＭＳ ゴシック"/>
            </a:rPr>
            <a:t>作業</a:t>
          </a:r>
          <a:r>
            <a:rPr kumimoji="1" lang="ja-JP" altLang="en-US">
              <a:solidFill>
                <a:srgbClr val="FF0000"/>
              </a:solidFill>
              <a:latin typeface="ＭＳ ゴシック"/>
              <a:ea typeface="ＭＳ ゴシック"/>
            </a:rPr>
            <a:t>日：作業予定日に閉所した場合等の振替日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・振替閉所日：閉所予定日に作業した場合等の振替日</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10</xdr:row>
      <xdr:rowOff>121920</xdr:rowOff>
    </xdr:from>
    <xdr:to xmlns:xdr="http://schemas.openxmlformats.org/drawingml/2006/spreadsheetDrawing">
      <xdr:col>49</xdr:col>
      <xdr:colOff>159385</xdr:colOff>
      <xdr:row>17</xdr:row>
      <xdr:rowOff>213995</xdr:rowOff>
    </xdr:to>
    <xdr:sp macro="" textlink="">
      <xdr:nvSpPr>
        <xdr:cNvPr id="7" name="テキスト 9"/>
        <xdr:cNvSpPr txBox="1"/>
      </xdr:nvSpPr>
      <xdr:spPr>
        <a:xfrm>
          <a:off x="6687185" y="2242820"/>
          <a:ext cx="8855075" cy="1514475"/>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【提出日】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受注者は、原則として、土曜日、日曜日を現場閉所日とした月間の計画書を、</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初月分は契約後速やかに、初月以外は計画月の前月末日までに、発注者に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提出し、確認を受けなければならない。</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受注者は、原則として、月間の実施報告書を、実施月の翌月10日までに、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現場完成月分は、別に示す履行報告書と合わせて、完成後速やかに発注者に</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提出し、現場閉所の状況を報告しなければならない。</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5</xdr:col>
      <xdr:colOff>225425</xdr:colOff>
      <xdr:row>60</xdr:row>
      <xdr:rowOff>226060</xdr:rowOff>
    </xdr:from>
    <xdr:to xmlns:xdr="http://schemas.openxmlformats.org/drawingml/2006/spreadsheetDrawing">
      <xdr:col>27</xdr:col>
      <xdr:colOff>224155</xdr:colOff>
      <xdr:row>64</xdr:row>
      <xdr:rowOff>226060</xdr:rowOff>
    </xdr:to>
    <xdr:sp macro="" textlink="">
      <xdr:nvSpPr>
        <xdr:cNvPr id="8" name="テキスト 12"/>
        <xdr:cNvSpPr txBox="1"/>
      </xdr:nvSpPr>
      <xdr:spPr>
        <a:xfrm>
          <a:off x="1368425" y="13053060"/>
          <a:ext cx="5027930" cy="91440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solidFill>
                <a:srgbClr val="FF0000"/>
              </a:solidFill>
              <a:latin typeface="ＭＳ ゴシック"/>
              <a:ea typeface="ＭＳ ゴシック"/>
            </a:rPr>
            <a:t>【現場閉所率】</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・現場閉所率は、小数点第2位以下を切り捨てる。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・0.2849の場合28.49％で、28.4％となる。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0</xdr:colOff>
      <xdr:row>1</xdr:row>
      <xdr:rowOff>0</xdr:rowOff>
    </xdr:from>
    <xdr:to xmlns:xdr="http://schemas.openxmlformats.org/drawingml/2006/spreadsheetDrawing">
      <xdr:col>9</xdr:col>
      <xdr:colOff>0</xdr:colOff>
      <xdr:row>3</xdr:row>
      <xdr:rowOff>0</xdr:rowOff>
    </xdr:to>
    <xdr:sp macro="" textlink="">
      <xdr:nvSpPr>
        <xdr:cNvPr id="9" name="図形 12"/>
        <xdr:cNvSpPr/>
      </xdr:nvSpPr>
      <xdr:spPr>
        <a:xfrm>
          <a:off x="228600" y="228600"/>
          <a:ext cx="1828800" cy="457200"/>
        </a:xfrm>
        <a:prstGeom prst="wedgeRoundRectCallout">
          <a:avLst>
            <a:gd name="adj1" fmla="val 26144"/>
            <a:gd name="adj2" fmla="val 170936"/>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対象の年と</a:t>
          </a:r>
          <a:r>
            <a:rPr kumimoji="1" lang="ja-JP" altLang="en-US" sz="900">
              <a:solidFill>
                <a:srgbClr val="FF0000"/>
              </a:solidFill>
              <a:latin typeface="ＭＳ ゴシック"/>
              <a:ea typeface="ＭＳ ゴシック"/>
            </a:rPr>
            <a:t>月を</a:t>
          </a:r>
          <a:r>
            <a:rPr kumimoji="1" lang="ja-JP" altLang="en-US" sz="900">
              <a:solidFill>
                <a:srgbClr val="FF0000"/>
              </a:solidFill>
              <a:latin typeface="ＭＳ ゴシック"/>
              <a:ea typeface="ＭＳ ゴシック"/>
            </a:rPr>
            <a:t>入力する。</a:t>
          </a:r>
          <a:endParaRPr kumimoji="1" lang="ja-JP" altLang="en-US" sz="900">
            <a:solidFill>
              <a:srgbClr val="FF0000"/>
            </a:solidFill>
            <a:latin typeface="ＭＳ ゴシック"/>
            <a:ea typeface="ＭＳ ゴシック"/>
          </a:endParaRPr>
        </a:p>
      </xdr:txBody>
    </xdr:sp>
    <xdr:clientData fPrintsWithSheet="0"/>
  </xdr:twoCellAnchor>
  <xdr:twoCellAnchor>
    <xdr:from xmlns:xdr="http://schemas.openxmlformats.org/drawingml/2006/spreadsheetDrawing">
      <xdr:col>29</xdr:col>
      <xdr:colOff>5080</xdr:colOff>
      <xdr:row>48</xdr:row>
      <xdr:rowOff>213360</xdr:rowOff>
    </xdr:from>
    <xdr:to xmlns:xdr="http://schemas.openxmlformats.org/drawingml/2006/spreadsheetDrawing">
      <xdr:col>49</xdr:col>
      <xdr:colOff>159385</xdr:colOff>
      <xdr:row>63</xdr:row>
      <xdr:rowOff>26670</xdr:rowOff>
    </xdr:to>
    <xdr:sp macro="" textlink="">
      <xdr:nvSpPr>
        <xdr:cNvPr id="10" name="図形 12"/>
        <xdr:cNvSpPr/>
      </xdr:nvSpPr>
      <xdr:spPr>
        <a:xfrm>
          <a:off x="6687185" y="10449560"/>
          <a:ext cx="8855075" cy="3089910"/>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【完全週休2日】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・1週間は、土曜日から金曜日までとする。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・全ての対象週において、現場閉所日を土曜日・日曜日とし、1週間に2日以上の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・対象週のうち、日数が7日に満たない週は、当該週に含まれる土曜日・日曜日の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合計日数以上の現場閉所を行ったと認められる状態をいう。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・夜間工事においては、土曜日から日曜日に跨ぐ夜間、日曜日から月曜日に跨ぐ</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夜間で現場閉所を行うものとする。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・受注者の責によらず土曜日又は日曜日に施工せざるを得ない場合は、発注者と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事前に協議し、土曜日又は日曜日に変わる現場閉所日を同一の週で決定するもの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とする。</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★このシートでは、当該月の1日を含む週（前月の日が含まれる場合がある。）と</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当該月の最終日を含む週（次月の日が含まれる場合がある。）を含め、</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完全週休2日の達成を判定している。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10</xdr:col>
      <xdr:colOff>0</xdr:colOff>
      <xdr:row>1</xdr:row>
      <xdr:rowOff>0</xdr:rowOff>
    </xdr:from>
    <xdr:to xmlns:xdr="http://schemas.openxmlformats.org/drawingml/2006/spreadsheetDrawing">
      <xdr:col>28</xdr:col>
      <xdr:colOff>0</xdr:colOff>
      <xdr:row>3</xdr:row>
      <xdr:rowOff>0</xdr:rowOff>
    </xdr:to>
    <xdr:sp macro="" textlink="">
      <xdr:nvSpPr>
        <xdr:cNvPr id="11" name="図形 12"/>
        <xdr:cNvSpPr/>
      </xdr:nvSpPr>
      <xdr:spPr>
        <a:xfrm>
          <a:off x="2286000" y="228600"/>
          <a:ext cx="4114800" cy="457200"/>
        </a:xfrm>
        <a:prstGeom prst="wedgeRoundRectCallout">
          <a:avLst>
            <a:gd name="adj1" fmla="val -34448"/>
            <a:gd name="adj2" fmla="val 81352"/>
            <a:gd name="adj3" fmla="val 16667"/>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rgbClr val="FF0000"/>
              </a:solidFill>
              <a:latin typeface="ＭＳ ゴシック"/>
              <a:ea typeface="ＭＳ ゴシック"/>
            </a:rPr>
            <a:t>計画書作成時     ⇒ 「月間現場閉所計画書」、</a:t>
          </a:r>
          <a:endParaRPr kumimoji="1" lang="ja-JP" altLang="en-US" sz="900">
            <a:solidFill>
              <a:srgbClr val="FF0000"/>
            </a:solidFill>
            <a:latin typeface="ＭＳ ゴシック"/>
            <a:ea typeface="ＭＳ ゴシック"/>
          </a:endParaRPr>
        </a:p>
        <a:p>
          <a:r>
            <a:rPr kumimoji="1" lang="ja-JP" altLang="en-US" sz="900">
              <a:solidFill>
                <a:srgbClr val="FF0000"/>
              </a:solidFill>
              <a:latin typeface="ＭＳ ゴシック"/>
              <a:ea typeface="ＭＳ ゴシック"/>
            </a:rPr>
            <a:t>実施報告書作成時 ⇒ 「月間現場閉所実施報告書」とする。</a:t>
          </a:r>
          <a:endParaRPr kumimoji="1" lang="ja-JP" altLang="en-US" sz="9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2540</xdr:colOff>
      <xdr:row>1</xdr:row>
      <xdr:rowOff>34925</xdr:rowOff>
    </xdr:from>
    <xdr:to xmlns:xdr="http://schemas.openxmlformats.org/drawingml/2006/spreadsheetDrawing">
      <xdr:col>49</xdr:col>
      <xdr:colOff>159385</xdr:colOff>
      <xdr:row>3</xdr:row>
      <xdr:rowOff>14605</xdr:rowOff>
    </xdr:to>
    <xdr:sp macro="" textlink="">
      <xdr:nvSpPr>
        <xdr:cNvPr id="12" name="図形 13"/>
        <xdr:cNvSpPr/>
      </xdr:nvSpPr>
      <xdr:spPr>
        <a:xfrm>
          <a:off x="6684645" y="263525"/>
          <a:ext cx="8857615" cy="436880"/>
        </a:xfrm>
        <a:prstGeom prst="wedgeRoundRectCallout">
          <a:avLst>
            <a:gd name="adj1" fmla="val -34346"/>
            <a:gd name="adj2" fmla="val 25102"/>
            <a:gd name="adj3" fmla="val 16667"/>
          </a:avLst>
        </a:prstGeom>
        <a:solidFill>
          <a:schemeClr val="bg1"/>
        </a:solidFill>
        <a:ln w="9525" cap="flat" cmpd="sng" algn="ctr">
          <a:solidFill>
            <a:srgbClr val="FF0000"/>
          </a:solidFill>
          <a:prstDash val="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100">
              <a:solidFill>
                <a:srgbClr val="FF0000"/>
              </a:solidFill>
              <a:latin typeface="ＭＳ ゴシック"/>
              <a:ea typeface="ＭＳ ゴシック"/>
            </a:rPr>
            <a:t>このシートは、計画時、</a:t>
          </a:r>
          <a:r>
            <a:rPr kumimoji="1" lang="ja-JP" altLang="en-US" sz="1100">
              <a:solidFill>
                <a:srgbClr val="FF0000"/>
              </a:solidFill>
              <a:latin typeface="ＭＳ ゴシック"/>
              <a:ea typeface="ＭＳ ゴシック"/>
            </a:rPr>
            <a:t>土曜日、日曜日を現場閉所日としない場合は使用できません。</a:t>
          </a:r>
          <a:endParaRPr kumimoji="1" lang="ja-JP" altLang="en-US" sz="1100">
            <a:solidFill>
              <a:srgbClr val="FF0000"/>
            </a:solidFill>
            <a:latin typeface="ＭＳ ゴシック"/>
            <a:ea typeface="ＭＳ ゴシック"/>
          </a:endParaRPr>
        </a:p>
      </xdr:txBody>
    </xdr:sp>
    <xdr:clientData/>
  </xdr:twoCellAnchor>
  <xdr:twoCellAnchor>
    <xdr:from xmlns:xdr="http://schemas.openxmlformats.org/drawingml/2006/spreadsheetDrawing">
      <xdr:col>29</xdr:col>
      <xdr:colOff>5080</xdr:colOff>
      <xdr:row>63</xdr:row>
      <xdr:rowOff>26670</xdr:rowOff>
    </xdr:from>
    <xdr:to xmlns:xdr="http://schemas.openxmlformats.org/drawingml/2006/spreadsheetDrawing">
      <xdr:col>49</xdr:col>
      <xdr:colOff>159385</xdr:colOff>
      <xdr:row>70</xdr:row>
      <xdr:rowOff>26035</xdr:rowOff>
    </xdr:to>
    <xdr:sp macro="" textlink="">
      <xdr:nvSpPr>
        <xdr:cNvPr id="13" name="図形 11"/>
        <xdr:cNvSpPr/>
      </xdr:nvSpPr>
      <xdr:spPr>
        <a:xfrm>
          <a:off x="6687185" y="13539470"/>
          <a:ext cx="8855075" cy="1599565"/>
        </a:xfrm>
        <a:prstGeom prst="wedgeRectCallout">
          <a:avLst>
            <a:gd name="adj1" fmla="val -38350"/>
            <a:gd name="adj2" fmla="val 34614"/>
          </a:avLst>
        </a:prstGeom>
        <a:solidFill>
          <a:schemeClr val="bg1"/>
        </a:solidFill>
        <a:ln w="952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latin typeface="ＭＳ ゴシック"/>
              <a:ea typeface="ＭＳ ゴシック"/>
            </a:rPr>
            <a:t>【月単位の週休2日】</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・全ての対象月において、月間現場閉所率が28.5パーセント以上又は月の</a:t>
          </a:r>
          <a:r>
            <a:rPr kumimoji="1" lang="ja-JP" altLang="en-US">
              <a:solidFill>
                <a:srgbClr val="FF0000"/>
              </a:solidFill>
              <a:latin typeface="ＭＳ ゴシック"/>
              <a:ea typeface="ＭＳ ゴシック"/>
            </a:rPr>
            <a:t>土曜日・日曜日の日数以上の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現場閉所日数であることをいう。</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★このシートでは、前月の日、次月の日が表示されるが、「対象日数」、「施工日数」、「現場閉所日数」、</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「月間現場閉所率」の計算は、</a:t>
          </a:r>
          <a:r>
            <a:rPr kumimoji="1" lang="ja-JP" altLang="en-US">
              <a:solidFill>
                <a:srgbClr val="FF0000"/>
              </a:solidFill>
              <a:latin typeface="ＭＳ ゴシック"/>
              <a:ea typeface="ＭＳ ゴシック"/>
            </a:rPr>
            <a:t>当該月の日のみで計算されている</a:t>
          </a:r>
          <a:r>
            <a:rPr kumimoji="1" lang="ja-JP" altLang="en-US">
              <a:solidFill>
                <a:srgbClr val="FF0000"/>
              </a:solidFill>
              <a:latin typeface="ＭＳ ゴシック"/>
              <a:ea typeface="ＭＳ ゴシック"/>
            </a:rPr>
            <a:t>（前月の日、次月の日の計画内容、実施内容は</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　反映されていない。）</a:t>
          </a:r>
          <a:r>
            <a:rPr kumimoji="1" lang="ja-JP" altLang="en-US">
              <a:solidFill>
                <a:srgbClr val="FF0000"/>
              </a:solidFill>
              <a:latin typeface="ＭＳ ゴシック"/>
              <a:ea typeface="ＭＳ ゴシック"/>
            </a:rPr>
            <a:t>。</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15</xdr:col>
      <xdr:colOff>205740</xdr:colOff>
      <xdr:row>20</xdr:row>
      <xdr:rowOff>213995</xdr:rowOff>
    </xdr:from>
    <xdr:to xmlns:xdr="http://schemas.openxmlformats.org/drawingml/2006/spreadsheetDrawing">
      <xdr:col>28</xdr:col>
      <xdr:colOff>0</xdr:colOff>
      <xdr:row>23</xdr:row>
      <xdr:rowOff>20955</xdr:rowOff>
    </xdr:to>
    <xdr:sp macro="" textlink="">
      <xdr:nvSpPr>
        <xdr:cNvPr id="17" name="図形 17"/>
        <xdr:cNvSpPr/>
      </xdr:nvSpPr>
      <xdr:spPr>
        <a:xfrm>
          <a:off x="3634740" y="4404995"/>
          <a:ext cx="2766060" cy="454660"/>
        </a:xfrm>
        <a:prstGeom prst="wedgeRoundRectCallout">
          <a:avLst>
            <a:gd name="adj1" fmla="val -56939"/>
            <a:gd name="adj2" fmla="val 181158"/>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現場に継続的に常駐を開始する日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18</xdr:col>
      <xdr:colOff>147320</xdr:colOff>
      <xdr:row>24</xdr:row>
      <xdr:rowOff>635</xdr:rowOff>
    </xdr:from>
    <xdr:to xmlns:xdr="http://schemas.openxmlformats.org/drawingml/2006/spreadsheetDrawing">
      <xdr:col>28</xdr:col>
      <xdr:colOff>0</xdr:colOff>
      <xdr:row>26</xdr:row>
      <xdr:rowOff>23495</xdr:rowOff>
    </xdr:to>
    <xdr:sp macro="" textlink="">
      <xdr:nvSpPr>
        <xdr:cNvPr id="18" name="図形 18"/>
        <xdr:cNvSpPr/>
      </xdr:nvSpPr>
      <xdr:spPr>
        <a:xfrm>
          <a:off x="4262120" y="5055235"/>
          <a:ext cx="2138680" cy="454660"/>
        </a:xfrm>
        <a:prstGeom prst="wedgeRoundRectCallout">
          <a:avLst>
            <a:gd name="adj1" fmla="val -45803"/>
            <a:gd name="adj2" fmla="val 90715"/>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現場閉所となった理由を記入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18</xdr:col>
      <xdr:colOff>148590</xdr:colOff>
      <xdr:row>29</xdr:row>
      <xdr:rowOff>193040</xdr:rowOff>
    </xdr:from>
    <xdr:to xmlns:xdr="http://schemas.openxmlformats.org/drawingml/2006/spreadsheetDrawing">
      <xdr:col>27</xdr:col>
      <xdr:colOff>228600</xdr:colOff>
      <xdr:row>32</xdr:row>
      <xdr:rowOff>0</xdr:rowOff>
    </xdr:to>
    <xdr:sp macro="" textlink="">
      <xdr:nvSpPr>
        <xdr:cNvPr id="19" name="図形 19"/>
        <xdr:cNvSpPr/>
      </xdr:nvSpPr>
      <xdr:spPr>
        <a:xfrm>
          <a:off x="4263390" y="6327140"/>
          <a:ext cx="2137410" cy="454660"/>
        </a:xfrm>
        <a:prstGeom prst="wedgeRoundRectCallout">
          <a:avLst>
            <a:gd name="adj1" fmla="val -38128"/>
            <a:gd name="adj2" fmla="val -83840"/>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どの分の振替作業かを記入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18</xdr:col>
      <xdr:colOff>147320</xdr:colOff>
      <xdr:row>38</xdr:row>
      <xdr:rowOff>213360</xdr:rowOff>
    </xdr:from>
    <xdr:to xmlns:xdr="http://schemas.openxmlformats.org/drawingml/2006/spreadsheetDrawing">
      <xdr:col>28</xdr:col>
      <xdr:colOff>0</xdr:colOff>
      <xdr:row>41</xdr:row>
      <xdr:rowOff>26035</xdr:rowOff>
    </xdr:to>
    <xdr:sp macro="" textlink="">
      <xdr:nvSpPr>
        <xdr:cNvPr id="20" name="図形 20"/>
        <xdr:cNvSpPr/>
      </xdr:nvSpPr>
      <xdr:spPr>
        <a:xfrm>
          <a:off x="4262120" y="8290560"/>
          <a:ext cx="2138680" cy="460375"/>
        </a:xfrm>
        <a:prstGeom prst="wedgeRoundRectCallout">
          <a:avLst>
            <a:gd name="adj1" fmla="val -40546"/>
            <a:gd name="adj2" fmla="val 82911"/>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作業となった理由を記入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18</xdr:col>
      <xdr:colOff>149225</xdr:colOff>
      <xdr:row>45</xdr:row>
      <xdr:rowOff>189865</xdr:rowOff>
    </xdr:from>
    <xdr:to xmlns:xdr="http://schemas.openxmlformats.org/drawingml/2006/spreadsheetDrawing">
      <xdr:col>27</xdr:col>
      <xdr:colOff>228600</xdr:colOff>
      <xdr:row>48</xdr:row>
      <xdr:rowOff>2540</xdr:rowOff>
    </xdr:to>
    <xdr:sp macro="" textlink="">
      <xdr:nvSpPr>
        <xdr:cNvPr id="21" name="図形 21"/>
        <xdr:cNvSpPr/>
      </xdr:nvSpPr>
      <xdr:spPr>
        <a:xfrm>
          <a:off x="4264025" y="9778365"/>
          <a:ext cx="2136775" cy="460375"/>
        </a:xfrm>
        <a:prstGeom prst="wedgeRoundRectCallout">
          <a:avLst>
            <a:gd name="adj1" fmla="val -46027"/>
            <a:gd name="adj2" fmla="val -81027"/>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0070C0"/>
              </a:solidFill>
              <a:latin typeface="ＭＳ ゴシック"/>
              <a:ea typeface="ＭＳ ゴシック"/>
            </a:rPr>
            <a:t>どの分の振替閉所かを記入</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15</xdr:col>
      <xdr:colOff>3175</xdr:colOff>
      <xdr:row>33</xdr:row>
      <xdr:rowOff>0</xdr:rowOff>
    </xdr:from>
    <xdr:to xmlns:xdr="http://schemas.openxmlformats.org/drawingml/2006/spreadsheetDrawing">
      <xdr:col>28</xdr:col>
      <xdr:colOff>1270</xdr:colOff>
      <xdr:row>38</xdr:row>
      <xdr:rowOff>0</xdr:rowOff>
    </xdr:to>
    <xdr:sp macro="" textlink="">
      <xdr:nvSpPr>
        <xdr:cNvPr id="22" name="図形 22"/>
        <xdr:cNvSpPr/>
      </xdr:nvSpPr>
      <xdr:spPr>
        <a:xfrm>
          <a:off x="3432175" y="6997700"/>
          <a:ext cx="2969895" cy="1079500"/>
        </a:xfrm>
        <a:prstGeom prst="wedgeRoundRectCallout">
          <a:avLst>
            <a:gd name="adj1" fmla="val -75561"/>
            <a:gd name="adj2" fmla="val -104882"/>
            <a:gd name="adj3" fmla="val 16667"/>
          </a:avLst>
        </a:prstGeom>
        <a:solidFill>
          <a:schemeClr val="bg1"/>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rgbClr val="FF0000"/>
              </a:solidFill>
              <a:latin typeface="ＭＳ ゴシック"/>
              <a:ea typeface="ＭＳ ゴシック"/>
            </a:rPr>
            <a:t>完全週休2日では、土から金までの1週間の</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閉所状況にて判定していることから、</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例のような振替作業とした場合は、</a:t>
          </a:r>
          <a:endParaRPr kumimoji="1" lang="ja-JP" altLang="en-US">
            <a:solidFill>
              <a:srgbClr val="FF0000"/>
            </a:solidFill>
            <a:latin typeface="ＭＳ ゴシック"/>
            <a:ea typeface="ＭＳ ゴシック"/>
          </a:endParaRPr>
        </a:p>
        <a:p>
          <a:r>
            <a:rPr kumimoji="1" lang="ja-JP" altLang="en-US">
              <a:solidFill>
                <a:srgbClr val="FF0000"/>
              </a:solidFill>
              <a:latin typeface="ＭＳ ゴシック"/>
              <a:ea typeface="ＭＳ ゴシック"/>
            </a:rPr>
            <a:t>閉所日数不足のため、未達成となる。</a:t>
          </a:r>
          <a:endParaRPr kumimoji="1" lang="ja-JP" altLang="en-US">
            <a:solidFill>
              <a:srgbClr val="FF0000"/>
            </a:solidFill>
            <a:latin typeface="ＭＳ ゴシック"/>
            <a:ea typeface="ＭＳ ゴシック"/>
          </a:endParaRPr>
        </a:p>
      </xdr:txBody>
    </xdr:sp>
    <xdr:clientData/>
  </xdr:twoCellAnchor>
  <xdr:twoCellAnchor>
    <xdr:from xmlns:xdr="http://schemas.openxmlformats.org/drawingml/2006/spreadsheetDrawing">
      <xdr:col>20</xdr:col>
      <xdr:colOff>146685</xdr:colOff>
      <xdr:row>50</xdr:row>
      <xdr:rowOff>0</xdr:rowOff>
    </xdr:from>
    <xdr:to xmlns:xdr="http://schemas.openxmlformats.org/drawingml/2006/spreadsheetDrawing">
      <xdr:col>22</xdr:col>
      <xdr:colOff>161925</xdr:colOff>
      <xdr:row>56</xdr:row>
      <xdr:rowOff>0</xdr:rowOff>
    </xdr:to>
    <xdr:sp macro="" textlink="">
      <xdr:nvSpPr>
        <xdr:cNvPr id="23" name="図形 19"/>
        <xdr:cNvSpPr/>
      </xdr:nvSpPr>
      <xdr:spPr>
        <a:xfrm>
          <a:off x="4718685" y="10668000"/>
          <a:ext cx="472440" cy="1295400"/>
        </a:xfrm>
        <a:prstGeom prst="rightBrace">
          <a:avLst>
            <a:gd name="adj1" fmla="val 46766"/>
            <a:gd name="adj2" fmla="val 50000"/>
          </a:avLst>
        </a:prstGeom>
        <a:noFill/>
        <a:ln w="12700" cap="flat" cmpd="sng" algn="ctr">
          <a:solidFill>
            <a:srgbClr val="0070C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172720</xdr:colOff>
      <xdr:row>50</xdr:row>
      <xdr:rowOff>213360</xdr:rowOff>
    </xdr:from>
    <xdr:to xmlns:xdr="http://schemas.openxmlformats.org/drawingml/2006/spreadsheetDrawing">
      <xdr:col>28</xdr:col>
      <xdr:colOff>0</xdr:colOff>
      <xdr:row>54</xdr:row>
      <xdr:rowOff>215900</xdr:rowOff>
    </xdr:to>
    <xdr:sp macro="" textlink="">
      <xdr:nvSpPr>
        <xdr:cNvPr id="24" name="図形 20"/>
        <xdr:cNvSpPr/>
      </xdr:nvSpPr>
      <xdr:spPr>
        <a:xfrm>
          <a:off x="5201920" y="10881360"/>
          <a:ext cx="1198880" cy="866140"/>
        </a:xfrm>
        <a:prstGeom prst="wedgeRoundRectCallout">
          <a:avLst>
            <a:gd name="adj1" fmla="val -26000"/>
            <a:gd name="adj2" fmla="val 10983"/>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rgbClr val="0070C0"/>
              </a:solidFill>
              <a:latin typeface="ＭＳ ゴシック"/>
              <a:ea typeface="ＭＳ ゴシック"/>
            </a:rPr>
            <a:t>当該月以外の</a:t>
          </a:r>
          <a:endParaRPr kumimoji="1" lang="ja-JP" altLang="en-US">
            <a:solidFill>
              <a:srgbClr val="0070C0"/>
            </a:solidFill>
            <a:latin typeface="ＭＳ ゴシック"/>
            <a:ea typeface="ＭＳ ゴシック"/>
          </a:endParaRPr>
        </a:p>
        <a:p>
          <a:pPr algn="ctr"/>
          <a:r>
            <a:rPr kumimoji="1" lang="ja-JP" altLang="en-US">
              <a:solidFill>
                <a:srgbClr val="0070C0"/>
              </a:solidFill>
              <a:latin typeface="ＭＳ ゴシック"/>
              <a:ea typeface="ＭＳ ゴシック"/>
            </a:rPr>
            <a:t>備考欄への</a:t>
          </a:r>
          <a:endParaRPr kumimoji="1" lang="ja-JP" altLang="en-US">
            <a:solidFill>
              <a:srgbClr val="0070C0"/>
            </a:solidFill>
            <a:latin typeface="ＭＳ ゴシック"/>
            <a:ea typeface="ＭＳ ゴシック"/>
          </a:endParaRPr>
        </a:p>
        <a:p>
          <a:pPr algn="ctr"/>
          <a:r>
            <a:rPr kumimoji="1" lang="ja-JP" altLang="en-US">
              <a:solidFill>
                <a:srgbClr val="0070C0"/>
              </a:solidFill>
              <a:latin typeface="ＭＳ ゴシック"/>
              <a:ea typeface="ＭＳ ゴシック"/>
            </a:rPr>
            <a:t>記載は不要</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22</xdr:col>
      <xdr:colOff>175260</xdr:colOff>
      <xdr:row>14</xdr:row>
      <xdr:rowOff>0</xdr:rowOff>
    </xdr:from>
    <xdr:to xmlns:xdr="http://schemas.openxmlformats.org/drawingml/2006/spreadsheetDrawing">
      <xdr:col>28</xdr:col>
      <xdr:colOff>2540</xdr:colOff>
      <xdr:row>18</xdr:row>
      <xdr:rowOff>2540</xdr:rowOff>
    </xdr:to>
    <xdr:sp macro="" textlink="">
      <xdr:nvSpPr>
        <xdr:cNvPr id="25" name="図形 21"/>
        <xdr:cNvSpPr/>
      </xdr:nvSpPr>
      <xdr:spPr>
        <a:xfrm>
          <a:off x="5204460" y="2895600"/>
          <a:ext cx="1198880" cy="866140"/>
        </a:xfrm>
        <a:prstGeom prst="wedgeRoundRectCallout">
          <a:avLst>
            <a:gd name="adj1" fmla="val -26000"/>
            <a:gd name="adj2" fmla="val 10983"/>
            <a:gd name="adj3" fmla="val 16667"/>
          </a:avLst>
        </a:prstGeom>
        <a:solidFill>
          <a:schemeClr val="bg1"/>
        </a:solidFill>
        <a:ln w="12700" cap="flat" cmpd="sng" algn="ctr">
          <a:solidFill>
            <a:srgbClr val="0070C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rgbClr val="0070C0"/>
              </a:solidFill>
              <a:latin typeface="ＭＳ ゴシック"/>
              <a:ea typeface="ＭＳ ゴシック"/>
            </a:rPr>
            <a:t>当該月以外の</a:t>
          </a:r>
          <a:endParaRPr kumimoji="1" lang="ja-JP" altLang="en-US">
            <a:solidFill>
              <a:srgbClr val="0070C0"/>
            </a:solidFill>
            <a:latin typeface="ＭＳ ゴシック"/>
            <a:ea typeface="ＭＳ ゴシック"/>
          </a:endParaRPr>
        </a:p>
        <a:p>
          <a:pPr algn="ctr"/>
          <a:r>
            <a:rPr kumimoji="1" lang="ja-JP" altLang="en-US">
              <a:solidFill>
                <a:srgbClr val="0070C0"/>
              </a:solidFill>
              <a:latin typeface="ＭＳ ゴシック"/>
              <a:ea typeface="ＭＳ ゴシック"/>
            </a:rPr>
            <a:t>備考欄への</a:t>
          </a:r>
          <a:endParaRPr kumimoji="1" lang="ja-JP" altLang="en-US">
            <a:solidFill>
              <a:srgbClr val="0070C0"/>
            </a:solidFill>
            <a:latin typeface="ＭＳ ゴシック"/>
            <a:ea typeface="ＭＳ ゴシック"/>
          </a:endParaRPr>
        </a:p>
        <a:p>
          <a:pPr algn="ctr"/>
          <a:r>
            <a:rPr kumimoji="1" lang="ja-JP" altLang="en-US">
              <a:solidFill>
                <a:srgbClr val="0070C0"/>
              </a:solidFill>
              <a:latin typeface="ＭＳ ゴシック"/>
              <a:ea typeface="ＭＳ ゴシック"/>
            </a:rPr>
            <a:t>記載は不要</a:t>
          </a:r>
          <a:endParaRPr kumimoji="1" lang="ja-JP" altLang="en-US">
            <a:solidFill>
              <a:srgbClr val="0070C0"/>
            </a:solidFill>
            <a:latin typeface="ＭＳ ゴシック"/>
            <a:ea typeface="ＭＳ ゴシック"/>
          </a:endParaRPr>
        </a:p>
      </xdr:txBody>
    </xdr:sp>
    <xdr:clientData/>
  </xdr:twoCellAnchor>
  <xdr:twoCellAnchor>
    <xdr:from xmlns:xdr="http://schemas.openxmlformats.org/drawingml/2006/spreadsheetDrawing">
      <xdr:col>20</xdr:col>
      <xdr:colOff>148590</xdr:colOff>
      <xdr:row>13</xdr:row>
      <xdr:rowOff>0</xdr:rowOff>
    </xdr:from>
    <xdr:to xmlns:xdr="http://schemas.openxmlformats.org/drawingml/2006/spreadsheetDrawing">
      <xdr:col>22</xdr:col>
      <xdr:colOff>163830</xdr:colOff>
      <xdr:row>19</xdr:row>
      <xdr:rowOff>0</xdr:rowOff>
    </xdr:to>
    <xdr:sp macro="" textlink="">
      <xdr:nvSpPr>
        <xdr:cNvPr id="26" name="図形 22"/>
        <xdr:cNvSpPr/>
      </xdr:nvSpPr>
      <xdr:spPr>
        <a:xfrm>
          <a:off x="4720590" y="2679700"/>
          <a:ext cx="472440" cy="1295400"/>
        </a:xfrm>
        <a:prstGeom prst="rightBrace">
          <a:avLst>
            <a:gd name="adj1" fmla="val 46766"/>
            <a:gd name="adj2" fmla="val 50000"/>
          </a:avLst>
        </a:prstGeom>
        <a:noFill/>
        <a:ln w="12700" cap="flat" cmpd="sng" algn="ctr">
          <a:solidFill>
            <a:srgbClr val="0070C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23495</xdr:colOff>
      <xdr:row>4</xdr:row>
      <xdr:rowOff>31115</xdr:rowOff>
    </xdr:from>
    <xdr:to xmlns:xdr="http://schemas.openxmlformats.org/drawingml/2006/spreadsheetDrawing">
      <xdr:col>4</xdr:col>
      <xdr:colOff>189230</xdr:colOff>
      <xdr:row>5</xdr:row>
      <xdr:rowOff>179705</xdr:rowOff>
    </xdr:to>
    <xdr:sp macro="" textlink="">
      <xdr:nvSpPr>
        <xdr:cNvPr id="27" name="テキスト 24"/>
        <xdr:cNvSpPr txBox="1"/>
      </xdr:nvSpPr>
      <xdr:spPr>
        <a:xfrm>
          <a:off x="23495" y="945515"/>
          <a:ext cx="1080135" cy="36449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pPr algn="ctr"/>
          <a:r>
            <a:rPr kumimoji="1" lang="ja-JP" altLang="en-US" sz="1400">
              <a:solidFill>
                <a:srgbClr val="FF0000"/>
              </a:solidFill>
              <a:latin typeface="ＭＳ ゴシック"/>
              <a:ea typeface="ＭＳ ゴシック"/>
            </a:rPr>
            <a:t>記入例</a:t>
          </a:r>
          <a:endParaRPr kumimoji="1" lang="ja-JP" altLang="en-US" sz="14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5:AV67"/>
  <sheetViews>
    <sheetView tabSelected="1" view="pageBreakPreview" zoomScaleSheetLayoutView="100" workbookViewId="0"/>
  </sheetViews>
  <sheetFormatPr defaultRowHeight="18" customHeight="1"/>
  <cols>
    <col min="1" max="28" width="3" style="1" customWidth="1"/>
    <col min="29" max="29" width="3.69921875" style="1" customWidth="1"/>
    <col min="30" max="30" width="3.69921875" style="2" customWidth="1"/>
    <col min="31" max="31" width="3.69921875" style="1" customWidth="1"/>
    <col min="32" max="32" width="12.5" style="1" bestFit="1" customWidth="1"/>
    <col min="33" max="33" width="6.8984375" style="2" bestFit="1" customWidth="1"/>
    <col min="34" max="34" width="6.8984375" style="1" bestFit="1" customWidth="1"/>
    <col min="35" max="35" width="8.69921875" style="2" bestFit="1" customWidth="1"/>
    <col min="36" max="36" width="5.09765625" style="2" bestFit="1" customWidth="1"/>
    <col min="37" max="38" width="5.09765625" style="1" bestFit="1" customWidth="1"/>
    <col min="39" max="40" width="4.19921875" style="1" bestFit="1" customWidth="1"/>
    <col min="41" max="41" width="5.09765625" style="1" bestFit="1" customWidth="1"/>
    <col min="42" max="42" width="10.59765625" style="2" bestFit="1" customWidth="1"/>
    <col min="43" max="43" width="10.59765625" style="1" bestFit="1" customWidth="1"/>
    <col min="44" max="44" width="6.8984375" style="2" bestFit="1" customWidth="1"/>
    <col min="45" max="16361" width="3" style="1" customWidth="1"/>
    <col min="16362" max="16384" width="8.796875" style="1" customWidth="1"/>
  </cols>
  <sheetData>
    <row r="2" spans="1:44" ht="18" customHeight="1"/>
    <row r="3" spans="1:44" ht="18" customHeight="1"/>
    <row r="5" spans="1:44" ht="17" customHeight="1">
      <c r="A5" s="3" t="s">
        <v>42</v>
      </c>
      <c r="B5" s="3"/>
      <c r="C5" s="3"/>
      <c r="D5" s="3"/>
      <c r="E5" s="3"/>
      <c r="F5" s="3"/>
      <c r="G5" s="3"/>
      <c r="H5" s="3"/>
      <c r="I5" s="3"/>
      <c r="J5" s="3"/>
      <c r="K5" s="3"/>
      <c r="L5" s="3"/>
      <c r="M5" s="3"/>
      <c r="N5" s="3"/>
      <c r="O5" s="3"/>
      <c r="P5" s="3"/>
      <c r="Q5" s="3"/>
      <c r="R5" s="3"/>
      <c r="S5" s="50" t="s">
        <v>44</v>
      </c>
      <c r="T5" s="50"/>
      <c r="U5" s="50"/>
      <c r="V5" s="50"/>
      <c r="W5" s="50"/>
      <c r="X5" s="50"/>
      <c r="Y5" s="50"/>
      <c r="Z5" s="50"/>
      <c r="AA5" s="50"/>
      <c r="AB5" s="50"/>
    </row>
    <row r="6" spans="1:44" ht="17" customHeight="1">
      <c r="A6" s="3"/>
      <c r="B6" s="3"/>
      <c r="C6" s="3"/>
      <c r="D6" s="3"/>
      <c r="E6" s="3"/>
      <c r="F6" s="3"/>
      <c r="G6" s="3"/>
      <c r="H6" s="3"/>
      <c r="I6" s="3"/>
      <c r="J6" s="3"/>
      <c r="K6" s="3"/>
      <c r="L6" s="3"/>
      <c r="M6" s="3"/>
      <c r="N6" s="3"/>
      <c r="O6" s="3"/>
      <c r="P6" s="3"/>
      <c r="Q6" s="3"/>
      <c r="R6" s="3"/>
      <c r="S6" s="51"/>
      <c r="T6" s="51"/>
      <c r="U6" s="51"/>
      <c r="V6" s="51"/>
      <c r="W6" s="51"/>
      <c r="X6" s="51"/>
      <c r="Y6" s="51"/>
      <c r="Z6" s="51"/>
      <c r="AA6" s="51"/>
      <c r="AB6" s="51"/>
      <c r="AK6" s="67" t="s">
        <v>61</v>
      </c>
      <c r="AM6" s="67" t="s">
        <v>62</v>
      </c>
      <c r="AN6" s="67" t="s">
        <v>26</v>
      </c>
      <c r="AP6" s="2" t="s">
        <v>7</v>
      </c>
      <c r="AQ6" s="2" t="s">
        <v>7</v>
      </c>
      <c r="AR6" s="2" t="s">
        <v>7</v>
      </c>
    </row>
    <row r="7" spans="1:44" ht="17" customHeight="1">
      <c r="A7" s="4" t="s">
        <v>14</v>
      </c>
      <c r="B7" s="14"/>
      <c r="C7" s="17">
        <v>6</v>
      </c>
      <c r="D7" s="14"/>
      <c r="E7" s="17" t="s">
        <v>10</v>
      </c>
      <c r="F7" s="22"/>
      <c r="G7" s="14">
        <v>8</v>
      </c>
      <c r="H7" s="30"/>
      <c r="I7" s="30" t="s">
        <v>36</v>
      </c>
      <c r="J7" s="33"/>
      <c r="K7" s="6"/>
      <c r="L7" s="19"/>
      <c r="M7" s="36" t="s">
        <v>2</v>
      </c>
      <c r="N7" s="36"/>
      <c r="O7" s="36"/>
      <c r="P7" s="36"/>
      <c r="Q7" s="36"/>
      <c r="R7" s="48" t="s">
        <v>5</v>
      </c>
      <c r="S7" s="48"/>
      <c r="T7" s="48"/>
      <c r="U7" s="48"/>
      <c r="V7" s="48"/>
      <c r="W7" s="48"/>
      <c r="X7" s="48"/>
      <c r="Y7" s="48"/>
      <c r="Z7" s="48"/>
      <c r="AA7" s="48"/>
      <c r="AB7" s="48"/>
      <c r="AE7" s="66"/>
      <c r="AF7" s="66"/>
      <c r="AJ7" s="86" t="s">
        <v>34</v>
      </c>
      <c r="AK7" s="86" t="s">
        <v>22</v>
      </c>
      <c r="AL7" s="86" t="s">
        <v>58</v>
      </c>
      <c r="AM7" s="86" t="s">
        <v>45</v>
      </c>
      <c r="AN7" s="86" t="s">
        <v>20</v>
      </c>
      <c r="AO7" s="86" t="s">
        <v>33</v>
      </c>
      <c r="AP7" s="86" t="s">
        <v>8</v>
      </c>
      <c r="AQ7" s="86" t="s">
        <v>57</v>
      </c>
      <c r="AR7" s="86" t="s">
        <v>60</v>
      </c>
    </row>
    <row r="8" spans="1:44" ht="17" customHeight="1">
      <c r="A8" s="5"/>
      <c r="B8" s="15"/>
      <c r="C8" s="18"/>
      <c r="D8" s="15"/>
      <c r="E8" s="18"/>
      <c r="F8" s="23"/>
      <c r="G8" s="15"/>
      <c r="H8" s="31"/>
      <c r="I8" s="31"/>
      <c r="J8" s="34"/>
      <c r="K8" s="6"/>
      <c r="L8" s="19"/>
      <c r="M8" s="36" t="s">
        <v>11</v>
      </c>
      <c r="N8" s="36"/>
      <c r="O8" s="36"/>
      <c r="P8" s="36"/>
      <c r="Q8" s="36"/>
      <c r="R8" s="48" t="s">
        <v>4</v>
      </c>
      <c r="S8" s="48"/>
      <c r="T8" s="48"/>
      <c r="U8" s="48"/>
      <c r="V8" s="48"/>
      <c r="W8" s="48"/>
      <c r="X8" s="48"/>
      <c r="Y8" s="48"/>
      <c r="Z8" s="48"/>
      <c r="AA8" s="48"/>
      <c r="AB8" s="48"/>
      <c r="AE8" s="66"/>
      <c r="AF8" s="66"/>
      <c r="AJ8" s="87"/>
      <c r="AK8" s="87"/>
      <c r="AL8" s="87"/>
      <c r="AM8" s="87"/>
      <c r="AN8" s="87"/>
      <c r="AO8" s="87"/>
      <c r="AP8" s="94"/>
      <c r="AQ8" s="94"/>
      <c r="AR8" s="94"/>
    </row>
    <row r="9" spans="1:44" ht="10" customHeight="1">
      <c r="A9" s="6"/>
      <c r="B9" s="6"/>
      <c r="C9" s="6"/>
      <c r="D9" s="19"/>
      <c r="E9" s="19"/>
      <c r="F9" s="19"/>
      <c r="G9" s="19"/>
      <c r="H9" s="19"/>
      <c r="I9" s="19"/>
      <c r="J9" s="19"/>
      <c r="K9" s="19"/>
      <c r="L9" s="19"/>
      <c r="M9" s="19"/>
      <c r="N9" s="19"/>
      <c r="O9" s="19"/>
      <c r="P9" s="19"/>
      <c r="Q9" s="19"/>
      <c r="R9" s="19"/>
      <c r="S9" s="19"/>
      <c r="T9" s="19"/>
      <c r="U9" s="19"/>
      <c r="V9" s="19"/>
      <c r="W9" s="19"/>
      <c r="X9" s="19"/>
      <c r="Y9" s="19"/>
      <c r="Z9" s="19"/>
      <c r="AA9" s="19"/>
      <c r="AB9" s="19"/>
      <c r="AJ9" s="87"/>
      <c r="AK9" s="87"/>
      <c r="AL9" s="87"/>
      <c r="AM9" s="87"/>
      <c r="AN9" s="87"/>
      <c r="AO9" s="87"/>
      <c r="AP9" s="94"/>
      <c r="AQ9" s="94"/>
      <c r="AR9" s="94"/>
    </row>
    <row r="10" spans="1:44" ht="17" customHeight="1">
      <c r="A10" s="7" t="s">
        <v>13</v>
      </c>
      <c r="B10" s="16"/>
      <c r="C10" s="16"/>
      <c r="D10" s="20" t="s">
        <v>21</v>
      </c>
      <c r="E10" s="20"/>
      <c r="F10" s="20"/>
      <c r="G10" s="20"/>
      <c r="H10" s="20"/>
      <c r="I10" s="20"/>
      <c r="J10" s="20"/>
      <c r="K10" s="20"/>
      <c r="L10" s="20"/>
      <c r="M10" s="20"/>
      <c r="N10" s="20"/>
      <c r="O10" s="20"/>
      <c r="P10" s="20"/>
      <c r="Q10" s="7" t="s">
        <v>24</v>
      </c>
      <c r="R10" s="16"/>
      <c r="S10" s="16"/>
      <c r="T10" s="20" t="s">
        <v>15</v>
      </c>
      <c r="U10" s="20"/>
      <c r="V10" s="20"/>
      <c r="W10" s="20"/>
      <c r="X10" s="20"/>
      <c r="Y10" s="20"/>
      <c r="Z10" s="20"/>
      <c r="AA10" s="20"/>
      <c r="AB10" s="58"/>
      <c r="AJ10" s="87"/>
      <c r="AK10" s="87"/>
      <c r="AL10" s="87"/>
      <c r="AM10" s="87"/>
      <c r="AN10" s="87"/>
      <c r="AO10" s="87"/>
      <c r="AP10" s="94"/>
      <c r="AQ10" s="94"/>
      <c r="AR10" s="94"/>
    </row>
    <row r="11" spans="1:44" ht="17" customHeight="1">
      <c r="A11" s="7" t="s">
        <v>19</v>
      </c>
      <c r="B11" s="16"/>
      <c r="C11" s="16"/>
      <c r="D11" s="20" t="s">
        <v>27</v>
      </c>
      <c r="E11" s="20"/>
      <c r="F11" s="20"/>
      <c r="G11" s="20"/>
      <c r="H11" s="20"/>
      <c r="I11" s="20"/>
      <c r="J11" s="20"/>
      <c r="K11" s="20"/>
      <c r="L11" s="20"/>
      <c r="M11" s="20"/>
      <c r="N11" s="20"/>
      <c r="O11" s="20"/>
      <c r="P11" s="20"/>
      <c r="Q11" s="7" t="s">
        <v>18</v>
      </c>
      <c r="R11" s="16"/>
      <c r="S11" s="16"/>
      <c r="T11" s="20" t="s">
        <v>0</v>
      </c>
      <c r="U11" s="20"/>
      <c r="V11" s="20"/>
      <c r="W11" s="20"/>
      <c r="X11" s="20"/>
      <c r="Y11" s="20"/>
      <c r="Z11" s="20"/>
      <c r="AA11" s="20"/>
      <c r="AB11" s="58"/>
      <c r="AJ11" s="87"/>
      <c r="AK11" s="87"/>
      <c r="AL11" s="87"/>
      <c r="AM11" s="87"/>
      <c r="AN11" s="87"/>
      <c r="AO11" s="87"/>
      <c r="AP11" s="94"/>
      <c r="AQ11" s="94"/>
      <c r="AR11" s="94"/>
    </row>
    <row r="12" spans="1:44" ht="10"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J12" s="87"/>
      <c r="AK12" s="87"/>
      <c r="AL12" s="87"/>
      <c r="AM12" s="87"/>
      <c r="AN12" s="87"/>
      <c r="AO12" s="87"/>
      <c r="AP12" s="94"/>
      <c r="AQ12" s="94"/>
      <c r="AR12" s="94"/>
    </row>
    <row r="13" spans="1:44" ht="17" customHeight="1">
      <c r="A13" s="9" t="s">
        <v>29</v>
      </c>
      <c r="B13" s="9"/>
      <c r="C13" s="9"/>
      <c r="D13" s="9"/>
      <c r="E13" s="9" t="s">
        <v>30</v>
      </c>
      <c r="F13" s="9"/>
      <c r="G13" s="24" t="s">
        <v>35</v>
      </c>
      <c r="H13" s="24"/>
      <c r="I13" s="24"/>
      <c r="J13" s="24" t="s">
        <v>6</v>
      </c>
      <c r="K13" s="24"/>
      <c r="L13" s="24"/>
      <c r="M13" s="24" t="s">
        <v>32</v>
      </c>
      <c r="N13" s="24"/>
      <c r="O13" s="24"/>
      <c r="P13" s="24"/>
      <c r="Q13" s="24"/>
      <c r="R13" s="24"/>
      <c r="S13" s="24"/>
      <c r="T13" s="24"/>
      <c r="U13" s="24"/>
      <c r="V13" s="24"/>
      <c r="W13" s="24"/>
      <c r="X13" s="24"/>
      <c r="Y13" s="24"/>
      <c r="Z13" s="24"/>
      <c r="AA13" s="24"/>
      <c r="AB13" s="24"/>
      <c r="AE13" s="67"/>
      <c r="AF13" s="67"/>
      <c r="AG13" s="67"/>
      <c r="AH13" s="67"/>
      <c r="AJ13" s="87"/>
      <c r="AK13" s="87"/>
      <c r="AL13" s="87"/>
      <c r="AM13" s="87"/>
      <c r="AN13" s="87"/>
      <c r="AO13" s="87"/>
      <c r="AP13" s="94"/>
      <c r="AQ13" s="94"/>
      <c r="AR13" s="96"/>
    </row>
    <row r="14" spans="1:44" ht="17" customHeight="1">
      <c r="A14" s="10">
        <f t="shared" ref="A14:A56" si="0">DATE($M$62,$S$62,AD14)</f>
        <v>45499</v>
      </c>
      <c r="B14" s="10"/>
      <c r="C14" s="10"/>
      <c r="D14" s="10"/>
      <c r="E14" s="21">
        <f t="shared" ref="E14:E56" si="1">IF(A14="","",WEEKDAY(A14))</f>
        <v>6</v>
      </c>
      <c r="F14" s="21"/>
      <c r="G14" s="25"/>
      <c r="H14" s="25"/>
      <c r="I14" s="25"/>
      <c r="J14" s="25"/>
      <c r="K14" s="25"/>
      <c r="L14" s="25"/>
      <c r="M14" s="37"/>
      <c r="N14" s="37"/>
      <c r="O14" s="37"/>
      <c r="P14" s="37"/>
      <c r="Q14" s="37"/>
      <c r="R14" s="37"/>
      <c r="S14" s="37"/>
      <c r="T14" s="37"/>
      <c r="U14" s="37"/>
      <c r="V14" s="37"/>
      <c r="W14" s="37"/>
      <c r="X14" s="37"/>
      <c r="Y14" s="37"/>
      <c r="Z14" s="37"/>
      <c r="AA14" s="37"/>
      <c r="AB14" s="37"/>
      <c r="AD14" s="63">
        <v>-5</v>
      </c>
      <c r="AE14" s="2"/>
      <c r="AF14" s="69"/>
      <c r="AH14" s="2"/>
      <c r="AI14" s="82" t="str">
        <f t="shared" ref="AI14:AI19" si="2">IF(AK14=7,"★","")</f>
        <v>★</v>
      </c>
      <c r="AJ14" s="88">
        <f t="shared" ref="AJ14:AJ56" si="3">IF(A14="",0,1)</f>
        <v>1</v>
      </c>
      <c r="AK14" s="91">
        <f t="shared" ref="AK14:AK56" si="4">IF(A14="",0,WEEKDAY(A14,16))</f>
        <v>7</v>
      </c>
      <c r="AL14" s="91" t="str">
        <f t="shared" ref="AL14:AL56" si="5">IF(J14="","",IF(J14="除外日","－",IF(OR(J14="閉所日",J14="振替閉所日"),"○","×")))</f>
        <v/>
      </c>
      <c r="AM14" s="91">
        <f t="shared" ref="AM14:AM56" si="6">IF(AND(AK14=1,OR(J14="除外日",J14="")),0,IF(AK14=1,1,0))</f>
        <v>0</v>
      </c>
      <c r="AN14" s="91">
        <f t="shared" ref="AN14:AN56" si="7">IF(AND(AK14=2,OR(J14="除外日",J14="")),0,IF(AK14=2,1,0))</f>
        <v>0</v>
      </c>
      <c r="AO14" s="91">
        <f t="shared" ref="AO14:AO56" si="8">IF(AL14="○",1,0)</f>
        <v>0</v>
      </c>
      <c r="AP14" s="92">
        <f t="shared" ref="AP14:AP56" si="9">IF(AND(AK14=7),SUM(AM8:AM14)+SUM(AN8:AN14),"")</f>
        <v>0</v>
      </c>
      <c r="AQ14" s="95">
        <f t="shared" ref="AQ14:AQ56" si="10">IF(AND(AK14=7),SUM(AO8:AO14),"")</f>
        <v>0</v>
      </c>
      <c r="AR14" s="82" t="str">
        <f t="shared" ref="AR14:AR19" si="11">IF(AI14="★","",IF(AQ14="","",IF(AQ14&gt;=AP14,"OK","NG")))</f>
        <v/>
      </c>
    </row>
    <row r="15" spans="1:44" ht="17" customHeight="1">
      <c r="A15" s="10">
        <f t="shared" si="0"/>
        <v>45500</v>
      </c>
      <c r="B15" s="10"/>
      <c r="C15" s="10"/>
      <c r="D15" s="10"/>
      <c r="E15" s="21">
        <f t="shared" si="1"/>
        <v>7</v>
      </c>
      <c r="F15" s="21"/>
      <c r="G15" s="25"/>
      <c r="H15" s="25"/>
      <c r="I15" s="25"/>
      <c r="J15" s="25"/>
      <c r="K15" s="25"/>
      <c r="L15" s="25"/>
      <c r="M15" s="37"/>
      <c r="N15" s="37"/>
      <c r="O15" s="37"/>
      <c r="P15" s="37"/>
      <c r="Q15" s="37"/>
      <c r="R15" s="37"/>
      <c r="S15" s="37"/>
      <c r="T15" s="37"/>
      <c r="U15" s="37"/>
      <c r="V15" s="37"/>
      <c r="W15" s="37"/>
      <c r="X15" s="37"/>
      <c r="Y15" s="37"/>
      <c r="Z15" s="37"/>
      <c r="AA15" s="37"/>
      <c r="AB15" s="37"/>
      <c r="AD15" s="64">
        <v>-4</v>
      </c>
      <c r="AE15" s="2"/>
      <c r="AF15" s="69"/>
      <c r="AH15" s="2"/>
      <c r="AI15" s="82" t="str">
        <f t="shared" si="2"/>
        <v/>
      </c>
      <c r="AJ15" s="54">
        <f t="shared" si="3"/>
        <v>1</v>
      </c>
      <c r="AK15" s="91">
        <f t="shared" si="4"/>
        <v>1</v>
      </c>
      <c r="AL15" s="91" t="str">
        <f t="shared" si="5"/>
        <v/>
      </c>
      <c r="AM15" s="91">
        <f t="shared" si="6"/>
        <v>0</v>
      </c>
      <c r="AN15" s="91">
        <f t="shared" si="7"/>
        <v>0</v>
      </c>
      <c r="AO15" s="91">
        <f t="shared" si="8"/>
        <v>0</v>
      </c>
      <c r="AP15" s="89" t="str">
        <f t="shared" si="9"/>
        <v/>
      </c>
      <c r="AQ15" s="52" t="str">
        <f t="shared" si="10"/>
        <v/>
      </c>
      <c r="AR15" s="82" t="str">
        <f t="shared" si="11"/>
        <v/>
      </c>
    </row>
    <row r="16" spans="1:44" ht="17" customHeight="1">
      <c r="A16" s="10">
        <f t="shared" si="0"/>
        <v>45501</v>
      </c>
      <c r="B16" s="10"/>
      <c r="C16" s="10"/>
      <c r="D16" s="10"/>
      <c r="E16" s="21">
        <f t="shared" si="1"/>
        <v>1</v>
      </c>
      <c r="F16" s="21"/>
      <c r="G16" s="25"/>
      <c r="H16" s="25"/>
      <c r="I16" s="25"/>
      <c r="J16" s="25"/>
      <c r="K16" s="25"/>
      <c r="L16" s="25"/>
      <c r="M16" s="37"/>
      <c r="N16" s="37"/>
      <c r="O16" s="37"/>
      <c r="P16" s="37"/>
      <c r="Q16" s="37"/>
      <c r="R16" s="37"/>
      <c r="S16" s="37"/>
      <c r="T16" s="37"/>
      <c r="U16" s="37"/>
      <c r="V16" s="37"/>
      <c r="W16" s="37"/>
      <c r="X16" s="37"/>
      <c r="Y16" s="37"/>
      <c r="Z16" s="37"/>
      <c r="AA16" s="37"/>
      <c r="AB16" s="37"/>
      <c r="AD16" s="64">
        <v>-3</v>
      </c>
      <c r="AE16" s="2"/>
      <c r="AF16" s="69"/>
      <c r="AH16" s="2"/>
      <c r="AI16" s="82" t="str">
        <f t="shared" si="2"/>
        <v/>
      </c>
      <c r="AJ16" s="54">
        <f t="shared" si="3"/>
        <v>1</v>
      </c>
      <c r="AK16" s="91">
        <f t="shared" si="4"/>
        <v>2</v>
      </c>
      <c r="AL16" s="91" t="str">
        <f t="shared" si="5"/>
        <v/>
      </c>
      <c r="AM16" s="91">
        <f t="shared" si="6"/>
        <v>0</v>
      </c>
      <c r="AN16" s="91">
        <f t="shared" si="7"/>
        <v>0</v>
      </c>
      <c r="AO16" s="91">
        <f t="shared" si="8"/>
        <v>0</v>
      </c>
      <c r="AP16" s="89" t="str">
        <f t="shared" si="9"/>
        <v/>
      </c>
      <c r="AQ16" s="52" t="str">
        <f t="shared" si="10"/>
        <v/>
      </c>
      <c r="AR16" s="82" t="str">
        <f t="shared" si="11"/>
        <v/>
      </c>
    </row>
    <row r="17" spans="1:48" ht="17" customHeight="1">
      <c r="A17" s="10">
        <f t="shared" si="0"/>
        <v>45502</v>
      </c>
      <c r="B17" s="10"/>
      <c r="C17" s="10"/>
      <c r="D17" s="10"/>
      <c r="E17" s="21">
        <f t="shared" si="1"/>
        <v>2</v>
      </c>
      <c r="F17" s="21"/>
      <c r="G17" s="25"/>
      <c r="H17" s="25"/>
      <c r="I17" s="25"/>
      <c r="J17" s="25"/>
      <c r="K17" s="25"/>
      <c r="L17" s="25"/>
      <c r="M17" s="37"/>
      <c r="N17" s="37"/>
      <c r="O17" s="37"/>
      <c r="P17" s="37"/>
      <c r="Q17" s="37"/>
      <c r="R17" s="37"/>
      <c r="S17" s="37"/>
      <c r="T17" s="37"/>
      <c r="U17" s="37"/>
      <c r="V17" s="37"/>
      <c r="W17" s="37"/>
      <c r="X17" s="37"/>
      <c r="Y17" s="37"/>
      <c r="Z17" s="37"/>
      <c r="AA17" s="37"/>
      <c r="AB17" s="37"/>
      <c r="AD17" s="64">
        <v>-2</v>
      </c>
      <c r="AE17" s="2"/>
      <c r="AF17" s="69"/>
      <c r="AH17" s="2"/>
      <c r="AI17" s="82" t="str">
        <f t="shared" si="2"/>
        <v/>
      </c>
      <c r="AJ17" s="54">
        <f t="shared" si="3"/>
        <v>1</v>
      </c>
      <c r="AK17" s="91">
        <f t="shared" si="4"/>
        <v>3</v>
      </c>
      <c r="AL17" s="91" t="str">
        <f t="shared" si="5"/>
        <v/>
      </c>
      <c r="AM17" s="91">
        <f t="shared" si="6"/>
        <v>0</v>
      </c>
      <c r="AN17" s="91">
        <f t="shared" si="7"/>
        <v>0</v>
      </c>
      <c r="AO17" s="91">
        <f t="shared" si="8"/>
        <v>0</v>
      </c>
      <c r="AP17" s="89" t="str">
        <f t="shared" si="9"/>
        <v/>
      </c>
      <c r="AQ17" s="52" t="str">
        <f t="shared" si="10"/>
        <v/>
      </c>
      <c r="AR17" s="82" t="str">
        <f t="shared" si="11"/>
        <v/>
      </c>
    </row>
    <row r="18" spans="1:48" ht="17" customHeight="1">
      <c r="A18" s="10">
        <f t="shared" si="0"/>
        <v>45503</v>
      </c>
      <c r="B18" s="10"/>
      <c r="C18" s="10"/>
      <c r="D18" s="10"/>
      <c r="E18" s="21">
        <f t="shared" si="1"/>
        <v>3</v>
      </c>
      <c r="F18" s="21"/>
      <c r="G18" s="25"/>
      <c r="H18" s="25"/>
      <c r="I18" s="25"/>
      <c r="J18" s="25"/>
      <c r="K18" s="25"/>
      <c r="L18" s="25"/>
      <c r="M18" s="37"/>
      <c r="N18" s="37"/>
      <c r="O18" s="37"/>
      <c r="P18" s="37"/>
      <c r="Q18" s="37"/>
      <c r="R18" s="37"/>
      <c r="S18" s="37"/>
      <c r="T18" s="37"/>
      <c r="U18" s="37"/>
      <c r="V18" s="37"/>
      <c r="W18" s="37"/>
      <c r="X18" s="37"/>
      <c r="Y18" s="37"/>
      <c r="Z18" s="37"/>
      <c r="AA18" s="37"/>
      <c r="AB18" s="37"/>
      <c r="AD18" s="64">
        <v>-1</v>
      </c>
      <c r="AE18" s="2"/>
      <c r="AF18" s="69"/>
      <c r="AH18" s="2"/>
      <c r="AI18" s="82" t="str">
        <f t="shared" si="2"/>
        <v/>
      </c>
      <c r="AJ18" s="54">
        <f t="shared" si="3"/>
        <v>1</v>
      </c>
      <c r="AK18" s="91">
        <f t="shared" si="4"/>
        <v>4</v>
      </c>
      <c r="AL18" s="91" t="str">
        <f t="shared" si="5"/>
        <v/>
      </c>
      <c r="AM18" s="91">
        <f t="shared" si="6"/>
        <v>0</v>
      </c>
      <c r="AN18" s="91">
        <f t="shared" si="7"/>
        <v>0</v>
      </c>
      <c r="AO18" s="91">
        <f t="shared" si="8"/>
        <v>0</v>
      </c>
      <c r="AP18" s="89" t="str">
        <f t="shared" si="9"/>
        <v/>
      </c>
      <c r="AQ18" s="52" t="str">
        <f t="shared" si="10"/>
        <v/>
      </c>
      <c r="AR18" s="82" t="str">
        <f t="shared" si="11"/>
        <v/>
      </c>
    </row>
    <row r="19" spans="1:48" ht="17" customHeight="1">
      <c r="A19" s="10">
        <f t="shared" si="0"/>
        <v>45504</v>
      </c>
      <c r="B19" s="10"/>
      <c r="C19" s="10"/>
      <c r="D19" s="10"/>
      <c r="E19" s="21">
        <f t="shared" si="1"/>
        <v>4</v>
      </c>
      <c r="F19" s="21"/>
      <c r="G19" s="25"/>
      <c r="H19" s="25"/>
      <c r="I19" s="25"/>
      <c r="J19" s="25"/>
      <c r="K19" s="25"/>
      <c r="L19" s="25"/>
      <c r="M19" s="37"/>
      <c r="N19" s="37"/>
      <c r="O19" s="37"/>
      <c r="P19" s="37"/>
      <c r="Q19" s="37"/>
      <c r="R19" s="37"/>
      <c r="S19" s="37"/>
      <c r="T19" s="37"/>
      <c r="U19" s="37"/>
      <c r="V19" s="37"/>
      <c r="W19" s="37"/>
      <c r="X19" s="37"/>
      <c r="Y19" s="37"/>
      <c r="Z19" s="37"/>
      <c r="AA19" s="37"/>
      <c r="AB19" s="37"/>
      <c r="AD19" s="64">
        <v>0</v>
      </c>
      <c r="AE19" s="2"/>
      <c r="AF19" s="68" t="s">
        <v>23</v>
      </c>
      <c r="AG19" s="76" t="s">
        <v>1</v>
      </c>
      <c r="AH19" s="52" t="s">
        <v>53</v>
      </c>
      <c r="AI19" s="82" t="str">
        <f t="shared" si="2"/>
        <v/>
      </c>
      <c r="AJ19" s="54">
        <f t="shared" si="3"/>
        <v>1</v>
      </c>
      <c r="AK19" s="91">
        <f t="shared" si="4"/>
        <v>5</v>
      </c>
      <c r="AL19" s="91" t="str">
        <f t="shared" si="5"/>
        <v/>
      </c>
      <c r="AM19" s="91">
        <f t="shared" si="6"/>
        <v>0</v>
      </c>
      <c r="AN19" s="91">
        <f t="shared" si="7"/>
        <v>0</v>
      </c>
      <c r="AO19" s="91">
        <f t="shared" si="8"/>
        <v>0</v>
      </c>
      <c r="AP19" s="89" t="str">
        <f t="shared" si="9"/>
        <v/>
      </c>
      <c r="AQ19" s="52" t="str">
        <f t="shared" si="10"/>
        <v/>
      </c>
      <c r="AR19" s="82" t="str">
        <f t="shared" si="11"/>
        <v/>
      </c>
    </row>
    <row r="20" spans="1:48" ht="17" customHeight="1">
      <c r="A20" s="10">
        <f t="shared" si="0"/>
        <v>45505</v>
      </c>
      <c r="B20" s="10"/>
      <c r="C20" s="10"/>
      <c r="D20" s="10"/>
      <c r="E20" s="21">
        <f t="shared" si="1"/>
        <v>5</v>
      </c>
      <c r="F20" s="21"/>
      <c r="G20" s="25"/>
      <c r="H20" s="25"/>
      <c r="I20" s="25"/>
      <c r="J20" s="25"/>
      <c r="K20" s="25"/>
      <c r="L20" s="25"/>
      <c r="M20" s="37"/>
      <c r="N20" s="37"/>
      <c r="O20" s="37"/>
      <c r="P20" s="37"/>
      <c r="Q20" s="37"/>
      <c r="R20" s="37"/>
      <c r="S20" s="37"/>
      <c r="T20" s="37"/>
      <c r="U20" s="37"/>
      <c r="V20" s="37"/>
      <c r="W20" s="37"/>
      <c r="X20" s="37"/>
      <c r="Y20" s="37"/>
      <c r="Z20" s="37"/>
      <c r="AA20" s="37"/>
      <c r="AB20" s="37"/>
      <c r="AD20" s="64">
        <v>1</v>
      </c>
      <c r="AE20" s="2"/>
      <c r="AF20" s="70">
        <f t="shared" ref="AF20:AF50" si="12">IF(DAY(DATE($M$62,$S$62,ROW()-19))=ROW()-19,DATE($M$62,$S$62,ROW()-19),"")</f>
        <v>45505</v>
      </c>
      <c r="AG20" s="77" t="str">
        <f t="shared" ref="AG20:AG50" si="13">IF(G20="","",IF(A20=AF20,G20,""))</f>
        <v/>
      </c>
      <c r="AH20" s="77" t="str">
        <f t="shared" ref="AH20:AH50" si="14">IF(J20="","",IF(A20=AF20,J20,""))</f>
        <v/>
      </c>
      <c r="AI20" s="67"/>
      <c r="AJ20" s="89">
        <f t="shared" si="3"/>
        <v>1</v>
      </c>
      <c r="AK20" s="92">
        <f t="shared" si="4"/>
        <v>6</v>
      </c>
      <c r="AL20" s="92" t="str">
        <f t="shared" si="5"/>
        <v/>
      </c>
      <c r="AM20" s="92">
        <f t="shared" si="6"/>
        <v>0</v>
      </c>
      <c r="AN20" s="92">
        <f t="shared" si="7"/>
        <v>0</v>
      </c>
      <c r="AO20" s="92">
        <f t="shared" si="8"/>
        <v>0</v>
      </c>
      <c r="AP20" s="89" t="str">
        <f t="shared" si="9"/>
        <v/>
      </c>
      <c r="AQ20" s="76" t="str">
        <f t="shared" si="10"/>
        <v/>
      </c>
      <c r="AR20" s="92" t="str">
        <f t="shared" ref="AR20:AR53" si="15">IF(AQ20="","",IF(AQ20&gt;=AP20,"OK","NG"))</f>
        <v/>
      </c>
      <c r="AU20" s="97">
        <f t="shared" ref="AU20:AU50" si="16">IF(AND(AK20=1,OR(AG20="",AG20="除外日")),0,IF(AND(AK20=2,OR(AG20="",AG20="除外日")),0,IF(AK20=1,1,IF(AK20=2,1,0))))</f>
        <v>0</v>
      </c>
      <c r="AV20" s="97">
        <f t="shared" ref="AV20:AV50" si="17">IF(AND(AK20=1,OR(AH20="",AH20="除外日")),0,IF(AND(AK20=2,OR(AH20="",AH20="除外日")),0,IF(AK20=1,1,IF(AK20=2,1,0))))</f>
        <v>0</v>
      </c>
    </row>
    <row r="21" spans="1:48" ht="17" customHeight="1">
      <c r="A21" s="10">
        <f t="shared" si="0"/>
        <v>45506</v>
      </c>
      <c r="B21" s="10"/>
      <c r="C21" s="10"/>
      <c r="D21" s="10"/>
      <c r="E21" s="21">
        <f t="shared" si="1"/>
        <v>6</v>
      </c>
      <c r="F21" s="21"/>
      <c r="G21" s="25"/>
      <c r="H21" s="25"/>
      <c r="I21" s="25"/>
      <c r="J21" s="25"/>
      <c r="K21" s="25"/>
      <c r="L21" s="25"/>
      <c r="M21" s="37"/>
      <c r="N21" s="37"/>
      <c r="O21" s="37"/>
      <c r="P21" s="37"/>
      <c r="Q21" s="37"/>
      <c r="R21" s="37"/>
      <c r="S21" s="37"/>
      <c r="T21" s="37"/>
      <c r="U21" s="37"/>
      <c r="V21" s="37"/>
      <c r="W21" s="37"/>
      <c r="X21" s="37"/>
      <c r="Y21" s="37"/>
      <c r="Z21" s="37"/>
      <c r="AA21" s="37"/>
      <c r="AB21" s="37"/>
      <c r="AD21" s="64">
        <v>2</v>
      </c>
      <c r="AE21" s="2"/>
      <c r="AF21" s="71">
        <f t="shared" si="12"/>
        <v>45506</v>
      </c>
      <c r="AG21" s="64" t="str">
        <f t="shared" si="13"/>
        <v/>
      </c>
      <c r="AH21" s="64" t="str">
        <f t="shared" si="14"/>
        <v/>
      </c>
      <c r="AJ21" s="76">
        <f t="shared" si="3"/>
        <v>1</v>
      </c>
      <c r="AK21" s="91">
        <f t="shared" si="4"/>
        <v>7</v>
      </c>
      <c r="AL21" s="76" t="str">
        <f t="shared" si="5"/>
        <v/>
      </c>
      <c r="AM21" s="91">
        <f t="shared" si="6"/>
        <v>0</v>
      </c>
      <c r="AN21" s="91">
        <f t="shared" si="7"/>
        <v>0</v>
      </c>
      <c r="AO21" s="76">
        <f t="shared" si="8"/>
        <v>0</v>
      </c>
      <c r="AP21" s="89">
        <f t="shared" si="9"/>
        <v>0</v>
      </c>
      <c r="AQ21" s="76">
        <f t="shared" si="10"/>
        <v>0</v>
      </c>
      <c r="AR21" s="76" t="str">
        <f t="shared" si="15"/>
        <v>OK</v>
      </c>
      <c r="AU21" s="97">
        <f t="shared" si="16"/>
        <v>0</v>
      </c>
      <c r="AV21" s="97">
        <f t="shared" si="17"/>
        <v>0</v>
      </c>
    </row>
    <row r="22" spans="1:48" ht="17" customHeight="1">
      <c r="A22" s="10">
        <f t="shared" si="0"/>
        <v>45507</v>
      </c>
      <c r="B22" s="10"/>
      <c r="C22" s="10"/>
      <c r="D22" s="10"/>
      <c r="E22" s="21">
        <f t="shared" si="1"/>
        <v>7</v>
      </c>
      <c r="F22" s="21"/>
      <c r="G22" s="25"/>
      <c r="H22" s="25"/>
      <c r="I22" s="25"/>
      <c r="J22" s="25"/>
      <c r="K22" s="25"/>
      <c r="L22" s="25"/>
      <c r="M22" s="37"/>
      <c r="N22" s="37"/>
      <c r="O22" s="37"/>
      <c r="P22" s="37"/>
      <c r="Q22" s="37"/>
      <c r="R22" s="37"/>
      <c r="S22" s="37"/>
      <c r="T22" s="37"/>
      <c r="U22" s="37"/>
      <c r="V22" s="37"/>
      <c r="W22" s="37"/>
      <c r="X22" s="37"/>
      <c r="Y22" s="37"/>
      <c r="Z22" s="37"/>
      <c r="AA22" s="37"/>
      <c r="AB22" s="37"/>
      <c r="AD22" s="64">
        <v>3</v>
      </c>
      <c r="AE22" s="2"/>
      <c r="AF22" s="71">
        <f t="shared" si="12"/>
        <v>45507</v>
      </c>
      <c r="AG22" s="64" t="str">
        <f t="shared" si="13"/>
        <v/>
      </c>
      <c r="AH22" s="64" t="str">
        <f t="shared" si="14"/>
        <v/>
      </c>
      <c r="AJ22" s="76">
        <f t="shared" si="3"/>
        <v>1</v>
      </c>
      <c r="AK22" s="91">
        <f t="shared" si="4"/>
        <v>1</v>
      </c>
      <c r="AL22" s="76" t="str">
        <f t="shared" si="5"/>
        <v/>
      </c>
      <c r="AM22" s="91">
        <f t="shared" si="6"/>
        <v>0</v>
      </c>
      <c r="AN22" s="91">
        <f t="shared" si="7"/>
        <v>0</v>
      </c>
      <c r="AO22" s="76">
        <f t="shared" si="8"/>
        <v>0</v>
      </c>
      <c r="AP22" s="89" t="str">
        <f t="shared" si="9"/>
        <v/>
      </c>
      <c r="AQ22" s="76" t="str">
        <f t="shared" si="10"/>
        <v/>
      </c>
      <c r="AR22" s="76" t="str">
        <f t="shared" si="15"/>
        <v/>
      </c>
      <c r="AU22" s="97">
        <f t="shared" si="16"/>
        <v>0</v>
      </c>
      <c r="AV22" s="97">
        <f t="shared" si="17"/>
        <v>0</v>
      </c>
    </row>
    <row r="23" spans="1:48" ht="17" customHeight="1">
      <c r="A23" s="10">
        <f t="shared" si="0"/>
        <v>45508</v>
      </c>
      <c r="B23" s="10"/>
      <c r="C23" s="10"/>
      <c r="D23" s="10"/>
      <c r="E23" s="21">
        <f t="shared" si="1"/>
        <v>1</v>
      </c>
      <c r="F23" s="21"/>
      <c r="G23" s="25"/>
      <c r="H23" s="25"/>
      <c r="I23" s="25"/>
      <c r="J23" s="25"/>
      <c r="K23" s="25"/>
      <c r="L23" s="25"/>
      <c r="M23" s="37"/>
      <c r="N23" s="37"/>
      <c r="O23" s="37"/>
      <c r="P23" s="37"/>
      <c r="Q23" s="37"/>
      <c r="R23" s="37"/>
      <c r="S23" s="37"/>
      <c r="T23" s="37"/>
      <c r="U23" s="37"/>
      <c r="V23" s="37"/>
      <c r="W23" s="37"/>
      <c r="X23" s="37"/>
      <c r="Y23" s="37"/>
      <c r="Z23" s="37"/>
      <c r="AA23" s="37"/>
      <c r="AB23" s="37"/>
      <c r="AD23" s="64">
        <v>4</v>
      </c>
      <c r="AE23" s="2"/>
      <c r="AF23" s="71">
        <f t="shared" si="12"/>
        <v>45508</v>
      </c>
      <c r="AG23" s="64" t="str">
        <f t="shared" si="13"/>
        <v/>
      </c>
      <c r="AH23" s="64" t="str">
        <f t="shared" si="14"/>
        <v/>
      </c>
      <c r="AJ23" s="76">
        <f t="shared" si="3"/>
        <v>1</v>
      </c>
      <c r="AK23" s="91">
        <f t="shared" si="4"/>
        <v>2</v>
      </c>
      <c r="AL23" s="76" t="str">
        <f t="shared" si="5"/>
        <v/>
      </c>
      <c r="AM23" s="91">
        <f t="shared" si="6"/>
        <v>0</v>
      </c>
      <c r="AN23" s="91">
        <f t="shared" si="7"/>
        <v>0</v>
      </c>
      <c r="AO23" s="76">
        <f t="shared" si="8"/>
        <v>0</v>
      </c>
      <c r="AP23" s="89" t="str">
        <f t="shared" si="9"/>
        <v/>
      </c>
      <c r="AQ23" s="76" t="str">
        <f t="shared" si="10"/>
        <v/>
      </c>
      <c r="AR23" s="76" t="str">
        <f t="shared" si="15"/>
        <v/>
      </c>
      <c r="AU23" s="97">
        <f t="shared" si="16"/>
        <v>0</v>
      </c>
      <c r="AV23" s="97">
        <f t="shared" si="17"/>
        <v>0</v>
      </c>
    </row>
    <row r="24" spans="1:48" ht="17" customHeight="1">
      <c r="A24" s="10">
        <f t="shared" si="0"/>
        <v>45509</v>
      </c>
      <c r="B24" s="10"/>
      <c r="C24" s="10"/>
      <c r="D24" s="10"/>
      <c r="E24" s="21">
        <f t="shared" si="1"/>
        <v>2</v>
      </c>
      <c r="F24" s="21"/>
      <c r="G24" s="25"/>
      <c r="H24" s="25"/>
      <c r="I24" s="25"/>
      <c r="J24" s="25"/>
      <c r="K24" s="25"/>
      <c r="L24" s="25"/>
      <c r="M24" s="37"/>
      <c r="N24" s="37"/>
      <c r="O24" s="37"/>
      <c r="P24" s="37"/>
      <c r="Q24" s="37"/>
      <c r="R24" s="37"/>
      <c r="S24" s="37"/>
      <c r="T24" s="37"/>
      <c r="U24" s="37"/>
      <c r="V24" s="37"/>
      <c r="W24" s="37"/>
      <c r="X24" s="37"/>
      <c r="Y24" s="37"/>
      <c r="Z24" s="37"/>
      <c r="AA24" s="37"/>
      <c r="AB24" s="37"/>
      <c r="AD24" s="64">
        <v>5</v>
      </c>
      <c r="AE24" s="2"/>
      <c r="AF24" s="71">
        <f t="shared" si="12"/>
        <v>45509</v>
      </c>
      <c r="AG24" s="64" t="str">
        <f t="shared" si="13"/>
        <v/>
      </c>
      <c r="AH24" s="64" t="str">
        <f t="shared" si="14"/>
        <v/>
      </c>
      <c r="AJ24" s="76">
        <f t="shared" si="3"/>
        <v>1</v>
      </c>
      <c r="AK24" s="91">
        <f t="shared" si="4"/>
        <v>3</v>
      </c>
      <c r="AL24" s="76" t="str">
        <f t="shared" si="5"/>
        <v/>
      </c>
      <c r="AM24" s="91">
        <f t="shared" si="6"/>
        <v>0</v>
      </c>
      <c r="AN24" s="91">
        <f t="shared" si="7"/>
        <v>0</v>
      </c>
      <c r="AO24" s="76">
        <f t="shared" si="8"/>
        <v>0</v>
      </c>
      <c r="AP24" s="89" t="str">
        <f t="shared" si="9"/>
        <v/>
      </c>
      <c r="AQ24" s="76" t="str">
        <f t="shared" si="10"/>
        <v/>
      </c>
      <c r="AR24" s="76" t="str">
        <f t="shared" si="15"/>
        <v/>
      </c>
      <c r="AU24" s="97">
        <f t="shared" si="16"/>
        <v>0</v>
      </c>
      <c r="AV24" s="97">
        <f t="shared" si="17"/>
        <v>0</v>
      </c>
    </row>
    <row r="25" spans="1:48" ht="17" customHeight="1">
      <c r="A25" s="10">
        <f t="shared" si="0"/>
        <v>45510</v>
      </c>
      <c r="B25" s="10"/>
      <c r="C25" s="10"/>
      <c r="D25" s="10"/>
      <c r="E25" s="21">
        <f t="shared" si="1"/>
        <v>3</v>
      </c>
      <c r="F25" s="21"/>
      <c r="G25" s="25"/>
      <c r="H25" s="25"/>
      <c r="I25" s="25"/>
      <c r="J25" s="25"/>
      <c r="K25" s="25"/>
      <c r="L25" s="25"/>
      <c r="M25" s="37"/>
      <c r="N25" s="37"/>
      <c r="O25" s="37"/>
      <c r="P25" s="37"/>
      <c r="Q25" s="37"/>
      <c r="R25" s="37"/>
      <c r="S25" s="37"/>
      <c r="T25" s="37"/>
      <c r="U25" s="37"/>
      <c r="V25" s="37"/>
      <c r="W25" s="37"/>
      <c r="X25" s="37"/>
      <c r="Y25" s="37"/>
      <c r="Z25" s="37"/>
      <c r="AA25" s="37"/>
      <c r="AB25" s="37"/>
      <c r="AD25" s="64">
        <v>6</v>
      </c>
      <c r="AE25" s="2"/>
      <c r="AF25" s="71">
        <f t="shared" si="12"/>
        <v>45510</v>
      </c>
      <c r="AG25" s="64" t="str">
        <f t="shared" si="13"/>
        <v/>
      </c>
      <c r="AH25" s="64" t="str">
        <f t="shared" si="14"/>
        <v/>
      </c>
      <c r="AJ25" s="76">
        <f t="shared" si="3"/>
        <v>1</v>
      </c>
      <c r="AK25" s="91">
        <f t="shared" si="4"/>
        <v>4</v>
      </c>
      <c r="AL25" s="76" t="str">
        <f t="shared" si="5"/>
        <v/>
      </c>
      <c r="AM25" s="91">
        <f t="shared" si="6"/>
        <v>0</v>
      </c>
      <c r="AN25" s="91">
        <f t="shared" si="7"/>
        <v>0</v>
      </c>
      <c r="AO25" s="76">
        <f t="shared" si="8"/>
        <v>0</v>
      </c>
      <c r="AP25" s="89" t="str">
        <f t="shared" si="9"/>
        <v/>
      </c>
      <c r="AQ25" s="76" t="str">
        <f t="shared" si="10"/>
        <v/>
      </c>
      <c r="AR25" s="76" t="str">
        <f t="shared" si="15"/>
        <v/>
      </c>
      <c r="AU25" s="97">
        <f t="shared" si="16"/>
        <v>0</v>
      </c>
      <c r="AV25" s="97">
        <f t="shared" si="17"/>
        <v>0</v>
      </c>
    </row>
    <row r="26" spans="1:48" ht="17" customHeight="1">
      <c r="A26" s="10">
        <f t="shared" si="0"/>
        <v>45511</v>
      </c>
      <c r="B26" s="10"/>
      <c r="C26" s="10"/>
      <c r="D26" s="10"/>
      <c r="E26" s="21">
        <f t="shared" si="1"/>
        <v>4</v>
      </c>
      <c r="F26" s="21"/>
      <c r="G26" s="25"/>
      <c r="H26" s="25"/>
      <c r="I26" s="25"/>
      <c r="J26" s="25"/>
      <c r="K26" s="25"/>
      <c r="L26" s="25"/>
      <c r="M26" s="37"/>
      <c r="N26" s="37"/>
      <c r="O26" s="37"/>
      <c r="P26" s="37"/>
      <c r="Q26" s="37"/>
      <c r="R26" s="37"/>
      <c r="S26" s="37"/>
      <c r="T26" s="37"/>
      <c r="U26" s="37"/>
      <c r="V26" s="37"/>
      <c r="W26" s="37"/>
      <c r="X26" s="37"/>
      <c r="Y26" s="37"/>
      <c r="Z26" s="37"/>
      <c r="AA26" s="37"/>
      <c r="AB26" s="37"/>
      <c r="AD26" s="64">
        <v>7</v>
      </c>
      <c r="AE26" s="2"/>
      <c r="AF26" s="71">
        <f t="shared" si="12"/>
        <v>45511</v>
      </c>
      <c r="AG26" s="64" t="str">
        <f t="shared" si="13"/>
        <v/>
      </c>
      <c r="AH26" s="64" t="str">
        <f t="shared" si="14"/>
        <v/>
      </c>
      <c r="AJ26" s="76">
        <f t="shared" si="3"/>
        <v>1</v>
      </c>
      <c r="AK26" s="91">
        <f t="shared" si="4"/>
        <v>5</v>
      </c>
      <c r="AL26" s="76" t="str">
        <f t="shared" si="5"/>
        <v/>
      </c>
      <c r="AM26" s="91">
        <f t="shared" si="6"/>
        <v>0</v>
      </c>
      <c r="AN26" s="91">
        <f t="shared" si="7"/>
        <v>0</v>
      </c>
      <c r="AO26" s="76">
        <f t="shared" si="8"/>
        <v>0</v>
      </c>
      <c r="AP26" s="89" t="str">
        <f t="shared" si="9"/>
        <v/>
      </c>
      <c r="AQ26" s="76" t="str">
        <f t="shared" si="10"/>
        <v/>
      </c>
      <c r="AR26" s="76" t="str">
        <f t="shared" si="15"/>
        <v/>
      </c>
      <c r="AU26" s="97">
        <f t="shared" si="16"/>
        <v>0</v>
      </c>
      <c r="AV26" s="97">
        <f t="shared" si="17"/>
        <v>0</v>
      </c>
    </row>
    <row r="27" spans="1:48" ht="17" customHeight="1">
      <c r="A27" s="10">
        <f t="shared" si="0"/>
        <v>45512</v>
      </c>
      <c r="B27" s="10"/>
      <c r="C27" s="10"/>
      <c r="D27" s="10"/>
      <c r="E27" s="21">
        <f t="shared" si="1"/>
        <v>5</v>
      </c>
      <c r="F27" s="21"/>
      <c r="G27" s="25"/>
      <c r="H27" s="25"/>
      <c r="I27" s="25"/>
      <c r="J27" s="25"/>
      <c r="K27" s="25"/>
      <c r="L27" s="25"/>
      <c r="M27" s="37"/>
      <c r="N27" s="37"/>
      <c r="O27" s="37"/>
      <c r="P27" s="37"/>
      <c r="Q27" s="37"/>
      <c r="R27" s="37"/>
      <c r="S27" s="37"/>
      <c r="T27" s="37"/>
      <c r="U27" s="37"/>
      <c r="V27" s="37"/>
      <c r="W27" s="37"/>
      <c r="X27" s="37"/>
      <c r="Y27" s="37"/>
      <c r="Z27" s="37"/>
      <c r="AA27" s="37"/>
      <c r="AB27" s="37"/>
      <c r="AD27" s="64">
        <v>8</v>
      </c>
      <c r="AE27" s="2"/>
      <c r="AF27" s="71">
        <f t="shared" si="12"/>
        <v>45512</v>
      </c>
      <c r="AG27" s="64" t="str">
        <f t="shared" si="13"/>
        <v/>
      </c>
      <c r="AH27" s="64" t="str">
        <f t="shared" si="14"/>
        <v/>
      </c>
      <c r="AJ27" s="76">
        <f t="shared" si="3"/>
        <v>1</v>
      </c>
      <c r="AK27" s="91">
        <f t="shared" si="4"/>
        <v>6</v>
      </c>
      <c r="AL27" s="76" t="str">
        <f t="shared" si="5"/>
        <v/>
      </c>
      <c r="AM27" s="91">
        <f t="shared" si="6"/>
        <v>0</v>
      </c>
      <c r="AN27" s="91">
        <f t="shared" si="7"/>
        <v>0</v>
      </c>
      <c r="AO27" s="76">
        <f t="shared" si="8"/>
        <v>0</v>
      </c>
      <c r="AP27" s="89" t="str">
        <f t="shared" si="9"/>
        <v/>
      </c>
      <c r="AQ27" s="76" t="str">
        <f t="shared" si="10"/>
        <v/>
      </c>
      <c r="AR27" s="76" t="str">
        <f t="shared" si="15"/>
        <v/>
      </c>
      <c r="AU27" s="97">
        <f t="shared" si="16"/>
        <v>0</v>
      </c>
      <c r="AV27" s="97">
        <f t="shared" si="17"/>
        <v>0</v>
      </c>
    </row>
    <row r="28" spans="1:48" ht="17" customHeight="1">
      <c r="A28" s="10">
        <f t="shared" si="0"/>
        <v>45513</v>
      </c>
      <c r="B28" s="10"/>
      <c r="C28" s="10"/>
      <c r="D28" s="10"/>
      <c r="E28" s="21">
        <f t="shared" si="1"/>
        <v>6</v>
      </c>
      <c r="F28" s="21"/>
      <c r="G28" s="25"/>
      <c r="H28" s="25"/>
      <c r="I28" s="25"/>
      <c r="J28" s="25"/>
      <c r="K28" s="25"/>
      <c r="L28" s="25"/>
      <c r="M28" s="37"/>
      <c r="N28" s="37"/>
      <c r="O28" s="37"/>
      <c r="P28" s="37"/>
      <c r="Q28" s="37"/>
      <c r="R28" s="37"/>
      <c r="S28" s="37"/>
      <c r="T28" s="37"/>
      <c r="U28" s="37"/>
      <c r="V28" s="37"/>
      <c r="W28" s="37"/>
      <c r="X28" s="37"/>
      <c r="Y28" s="37"/>
      <c r="Z28" s="37"/>
      <c r="AA28" s="37"/>
      <c r="AB28" s="37"/>
      <c r="AD28" s="64">
        <v>9</v>
      </c>
      <c r="AE28" s="2"/>
      <c r="AF28" s="71">
        <f t="shared" si="12"/>
        <v>45513</v>
      </c>
      <c r="AG28" s="64" t="str">
        <f t="shared" si="13"/>
        <v/>
      </c>
      <c r="AH28" s="64" t="str">
        <f t="shared" si="14"/>
        <v/>
      </c>
      <c r="AJ28" s="76">
        <f t="shared" si="3"/>
        <v>1</v>
      </c>
      <c r="AK28" s="91">
        <f t="shared" si="4"/>
        <v>7</v>
      </c>
      <c r="AL28" s="76" t="str">
        <f t="shared" si="5"/>
        <v/>
      </c>
      <c r="AM28" s="91">
        <f t="shared" si="6"/>
        <v>0</v>
      </c>
      <c r="AN28" s="91">
        <f t="shared" si="7"/>
        <v>0</v>
      </c>
      <c r="AO28" s="76">
        <f t="shared" si="8"/>
        <v>0</v>
      </c>
      <c r="AP28" s="89">
        <f t="shared" si="9"/>
        <v>0</v>
      </c>
      <c r="AQ28" s="76">
        <f t="shared" si="10"/>
        <v>0</v>
      </c>
      <c r="AR28" s="76" t="str">
        <f t="shared" si="15"/>
        <v>OK</v>
      </c>
      <c r="AU28" s="97">
        <f t="shared" si="16"/>
        <v>0</v>
      </c>
      <c r="AV28" s="97">
        <f t="shared" si="17"/>
        <v>0</v>
      </c>
    </row>
    <row r="29" spans="1:48" ht="17" customHeight="1">
      <c r="A29" s="10">
        <f t="shared" si="0"/>
        <v>45514</v>
      </c>
      <c r="B29" s="10"/>
      <c r="C29" s="10"/>
      <c r="D29" s="10"/>
      <c r="E29" s="21">
        <f t="shared" si="1"/>
        <v>7</v>
      </c>
      <c r="F29" s="21"/>
      <c r="G29" s="25"/>
      <c r="H29" s="25"/>
      <c r="I29" s="25"/>
      <c r="J29" s="25"/>
      <c r="K29" s="25"/>
      <c r="L29" s="25"/>
      <c r="M29" s="37"/>
      <c r="N29" s="37"/>
      <c r="O29" s="37"/>
      <c r="P29" s="37"/>
      <c r="Q29" s="37"/>
      <c r="R29" s="37"/>
      <c r="S29" s="37"/>
      <c r="T29" s="37"/>
      <c r="U29" s="37"/>
      <c r="V29" s="37"/>
      <c r="W29" s="37"/>
      <c r="X29" s="37"/>
      <c r="Y29" s="37"/>
      <c r="Z29" s="37"/>
      <c r="AA29" s="37"/>
      <c r="AB29" s="37"/>
      <c r="AD29" s="64">
        <v>10</v>
      </c>
      <c r="AE29" s="2"/>
      <c r="AF29" s="71">
        <f t="shared" si="12"/>
        <v>45514</v>
      </c>
      <c r="AG29" s="64" t="str">
        <f t="shared" si="13"/>
        <v/>
      </c>
      <c r="AH29" s="64" t="str">
        <f t="shared" si="14"/>
        <v/>
      </c>
      <c r="AJ29" s="76">
        <f t="shared" si="3"/>
        <v>1</v>
      </c>
      <c r="AK29" s="91">
        <f t="shared" si="4"/>
        <v>1</v>
      </c>
      <c r="AL29" s="76" t="str">
        <f t="shared" si="5"/>
        <v/>
      </c>
      <c r="AM29" s="91">
        <f t="shared" si="6"/>
        <v>0</v>
      </c>
      <c r="AN29" s="91">
        <f t="shared" si="7"/>
        <v>0</v>
      </c>
      <c r="AO29" s="76">
        <f t="shared" si="8"/>
        <v>0</v>
      </c>
      <c r="AP29" s="89" t="str">
        <f t="shared" si="9"/>
        <v/>
      </c>
      <c r="AQ29" s="76" t="str">
        <f t="shared" si="10"/>
        <v/>
      </c>
      <c r="AR29" s="76" t="str">
        <f t="shared" si="15"/>
        <v/>
      </c>
      <c r="AU29" s="97">
        <f t="shared" si="16"/>
        <v>0</v>
      </c>
      <c r="AV29" s="97">
        <f t="shared" si="17"/>
        <v>0</v>
      </c>
    </row>
    <row r="30" spans="1:48" ht="17" customHeight="1">
      <c r="A30" s="10">
        <f t="shared" si="0"/>
        <v>45515</v>
      </c>
      <c r="B30" s="10"/>
      <c r="C30" s="10"/>
      <c r="D30" s="10"/>
      <c r="E30" s="21">
        <f t="shared" si="1"/>
        <v>1</v>
      </c>
      <c r="F30" s="21"/>
      <c r="G30" s="25"/>
      <c r="H30" s="25"/>
      <c r="I30" s="25"/>
      <c r="J30" s="25"/>
      <c r="K30" s="25"/>
      <c r="L30" s="25"/>
      <c r="M30" s="37"/>
      <c r="N30" s="37"/>
      <c r="O30" s="37"/>
      <c r="P30" s="37"/>
      <c r="Q30" s="37"/>
      <c r="R30" s="37"/>
      <c r="S30" s="37"/>
      <c r="T30" s="37"/>
      <c r="U30" s="37"/>
      <c r="V30" s="37"/>
      <c r="W30" s="37"/>
      <c r="X30" s="37"/>
      <c r="Y30" s="37"/>
      <c r="Z30" s="37"/>
      <c r="AA30" s="37"/>
      <c r="AB30" s="37"/>
      <c r="AD30" s="64">
        <v>11</v>
      </c>
      <c r="AE30" s="2"/>
      <c r="AF30" s="71">
        <f t="shared" si="12"/>
        <v>45515</v>
      </c>
      <c r="AG30" s="64" t="str">
        <f t="shared" si="13"/>
        <v/>
      </c>
      <c r="AH30" s="64" t="str">
        <f t="shared" si="14"/>
        <v/>
      </c>
      <c r="AJ30" s="76">
        <f t="shared" si="3"/>
        <v>1</v>
      </c>
      <c r="AK30" s="91">
        <f t="shared" si="4"/>
        <v>2</v>
      </c>
      <c r="AL30" s="76" t="str">
        <f t="shared" si="5"/>
        <v/>
      </c>
      <c r="AM30" s="91">
        <f t="shared" si="6"/>
        <v>0</v>
      </c>
      <c r="AN30" s="91">
        <f t="shared" si="7"/>
        <v>0</v>
      </c>
      <c r="AO30" s="76">
        <f t="shared" si="8"/>
        <v>0</v>
      </c>
      <c r="AP30" s="89" t="str">
        <f t="shared" si="9"/>
        <v/>
      </c>
      <c r="AQ30" s="76" t="str">
        <f t="shared" si="10"/>
        <v/>
      </c>
      <c r="AR30" s="76" t="str">
        <f t="shared" si="15"/>
        <v/>
      </c>
      <c r="AU30" s="97">
        <f t="shared" si="16"/>
        <v>0</v>
      </c>
      <c r="AV30" s="97">
        <f t="shared" si="17"/>
        <v>0</v>
      </c>
    </row>
    <row r="31" spans="1:48" ht="17" customHeight="1">
      <c r="A31" s="10">
        <f t="shared" si="0"/>
        <v>45516</v>
      </c>
      <c r="B31" s="10"/>
      <c r="C31" s="10"/>
      <c r="D31" s="10"/>
      <c r="E31" s="21">
        <f t="shared" si="1"/>
        <v>2</v>
      </c>
      <c r="F31" s="21"/>
      <c r="G31" s="25"/>
      <c r="H31" s="25"/>
      <c r="I31" s="25"/>
      <c r="J31" s="25"/>
      <c r="K31" s="25"/>
      <c r="L31" s="25"/>
      <c r="M31" s="37"/>
      <c r="N31" s="37"/>
      <c r="O31" s="37"/>
      <c r="P31" s="37"/>
      <c r="Q31" s="37"/>
      <c r="R31" s="37"/>
      <c r="S31" s="37"/>
      <c r="T31" s="37"/>
      <c r="U31" s="37"/>
      <c r="V31" s="37"/>
      <c r="W31" s="37"/>
      <c r="X31" s="37"/>
      <c r="Y31" s="37"/>
      <c r="Z31" s="37"/>
      <c r="AA31" s="37"/>
      <c r="AB31" s="37"/>
      <c r="AD31" s="64">
        <v>12</v>
      </c>
      <c r="AE31" s="2"/>
      <c r="AF31" s="71">
        <f t="shared" si="12"/>
        <v>45516</v>
      </c>
      <c r="AG31" s="64" t="str">
        <f t="shared" si="13"/>
        <v/>
      </c>
      <c r="AH31" s="64" t="str">
        <f t="shared" si="14"/>
        <v/>
      </c>
      <c r="AJ31" s="76">
        <f t="shared" si="3"/>
        <v>1</v>
      </c>
      <c r="AK31" s="91">
        <f t="shared" si="4"/>
        <v>3</v>
      </c>
      <c r="AL31" s="76" t="str">
        <f t="shared" si="5"/>
        <v/>
      </c>
      <c r="AM31" s="91">
        <f t="shared" si="6"/>
        <v>0</v>
      </c>
      <c r="AN31" s="91">
        <f t="shared" si="7"/>
        <v>0</v>
      </c>
      <c r="AO31" s="76">
        <f t="shared" si="8"/>
        <v>0</v>
      </c>
      <c r="AP31" s="89" t="str">
        <f t="shared" si="9"/>
        <v/>
      </c>
      <c r="AQ31" s="76" t="str">
        <f t="shared" si="10"/>
        <v/>
      </c>
      <c r="AR31" s="76" t="str">
        <f t="shared" si="15"/>
        <v/>
      </c>
      <c r="AU31" s="97">
        <f t="shared" si="16"/>
        <v>0</v>
      </c>
      <c r="AV31" s="97">
        <f t="shared" si="17"/>
        <v>0</v>
      </c>
    </row>
    <row r="32" spans="1:48" ht="17" customHeight="1">
      <c r="A32" s="10">
        <f t="shared" si="0"/>
        <v>45517</v>
      </c>
      <c r="B32" s="10"/>
      <c r="C32" s="10"/>
      <c r="D32" s="10"/>
      <c r="E32" s="21">
        <f t="shared" si="1"/>
        <v>3</v>
      </c>
      <c r="F32" s="21"/>
      <c r="G32" s="25"/>
      <c r="H32" s="25"/>
      <c r="I32" s="25"/>
      <c r="J32" s="25"/>
      <c r="K32" s="25"/>
      <c r="L32" s="25"/>
      <c r="M32" s="37"/>
      <c r="N32" s="37"/>
      <c r="O32" s="37"/>
      <c r="P32" s="37"/>
      <c r="Q32" s="37"/>
      <c r="R32" s="37"/>
      <c r="S32" s="37"/>
      <c r="T32" s="37"/>
      <c r="U32" s="37"/>
      <c r="V32" s="37"/>
      <c r="W32" s="37"/>
      <c r="X32" s="37"/>
      <c r="Y32" s="37"/>
      <c r="Z32" s="37"/>
      <c r="AA32" s="37"/>
      <c r="AB32" s="37"/>
      <c r="AD32" s="64">
        <v>13</v>
      </c>
      <c r="AE32" s="2"/>
      <c r="AF32" s="71">
        <f t="shared" si="12"/>
        <v>45517</v>
      </c>
      <c r="AG32" s="64" t="str">
        <f t="shared" si="13"/>
        <v/>
      </c>
      <c r="AH32" s="64" t="str">
        <f t="shared" si="14"/>
        <v/>
      </c>
      <c r="AJ32" s="76">
        <f t="shared" si="3"/>
        <v>1</v>
      </c>
      <c r="AK32" s="91">
        <f t="shared" si="4"/>
        <v>4</v>
      </c>
      <c r="AL32" s="76" t="str">
        <f t="shared" si="5"/>
        <v/>
      </c>
      <c r="AM32" s="91">
        <f t="shared" si="6"/>
        <v>0</v>
      </c>
      <c r="AN32" s="91">
        <f t="shared" si="7"/>
        <v>0</v>
      </c>
      <c r="AO32" s="76">
        <f t="shared" si="8"/>
        <v>0</v>
      </c>
      <c r="AP32" s="89" t="str">
        <f t="shared" si="9"/>
        <v/>
      </c>
      <c r="AQ32" s="76" t="str">
        <f t="shared" si="10"/>
        <v/>
      </c>
      <c r="AR32" s="76" t="str">
        <f t="shared" si="15"/>
        <v/>
      </c>
      <c r="AU32" s="97">
        <f t="shared" si="16"/>
        <v>0</v>
      </c>
      <c r="AV32" s="97">
        <f t="shared" si="17"/>
        <v>0</v>
      </c>
    </row>
    <row r="33" spans="1:48" ht="17" customHeight="1">
      <c r="A33" s="10">
        <f t="shared" si="0"/>
        <v>45518</v>
      </c>
      <c r="B33" s="10"/>
      <c r="C33" s="10"/>
      <c r="D33" s="10"/>
      <c r="E33" s="21">
        <f t="shared" si="1"/>
        <v>4</v>
      </c>
      <c r="F33" s="21"/>
      <c r="G33" s="25"/>
      <c r="H33" s="25"/>
      <c r="I33" s="25"/>
      <c r="J33" s="25"/>
      <c r="K33" s="25"/>
      <c r="L33" s="25"/>
      <c r="M33" s="37"/>
      <c r="N33" s="37"/>
      <c r="O33" s="37"/>
      <c r="P33" s="37"/>
      <c r="Q33" s="37"/>
      <c r="R33" s="37"/>
      <c r="S33" s="37"/>
      <c r="T33" s="37"/>
      <c r="U33" s="37"/>
      <c r="V33" s="37"/>
      <c r="W33" s="37"/>
      <c r="X33" s="37"/>
      <c r="Y33" s="37"/>
      <c r="Z33" s="37"/>
      <c r="AA33" s="37"/>
      <c r="AB33" s="37"/>
      <c r="AD33" s="64">
        <v>14</v>
      </c>
      <c r="AE33" s="2"/>
      <c r="AF33" s="71">
        <f t="shared" si="12"/>
        <v>45518</v>
      </c>
      <c r="AG33" s="64" t="str">
        <f t="shared" si="13"/>
        <v/>
      </c>
      <c r="AH33" s="64" t="str">
        <f t="shared" si="14"/>
        <v/>
      </c>
      <c r="AJ33" s="76">
        <f t="shared" si="3"/>
        <v>1</v>
      </c>
      <c r="AK33" s="91">
        <f t="shared" si="4"/>
        <v>5</v>
      </c>
      <c r="AL33" s="76" t="str">
        <f t="shared" si="5"/>
        <v/>
      </c>
      <c r="AM33" s="91">
        <f t="shared" si="6"/>
        <v>0</v>
      </c>
      <c r="AN33" s="91">
        <f t="shared" si="7"/>
        <v>0</v>
      </c>
      <c r="AO33" s="76">
        <f t="shared" si="8"/>
        <v>0</v>
      </c>
      <c r="AP33" s="89" t="str">
        <f t="shared" si="9"/>
        <v/>
      </c>
      <c r="AQ33" s="76" t="str">
        <f t="shared" si="10"/>
        <v/>
      </c>
      <c r="AR33" s="76" t="str">
        <f t="shared" si="15"/>
        <v/>
      </c>
      <c r="AU33" s="97">
        <f t="shared" si="16"/>
        <v>0</v>
      </c>
      <c r="AV33" s="97">
        <f t="shared" si="17"/>
        <v>0</v>
      </c>
    </row>
    <row r="34" spans="1:48" ht="17" customHeight="1">
      <c r="A34" s="10">
        <f t="shared" si="0"/>
        <v>45519</v>
      </c>
      <c r="B34" s="10"/>
      <c r="C34" s="10"/>
      <c r="D34" s="10"/>
      <c r="E34" s="21">
        <f t="shared" si="1"/>
        <v>5</v>
      </c>
      <c r="F34" s="21"/>
      <c r="G34" s="25"/>
      <c r="H34" s="25"/>
      <c r="I34" s="25"/>
      <c r="J34" s="25"/>
      <c r="K34" s="25"/>
      <c r="L34" s="25"/>
      <c r="M34" s="37"/>
      <c r="N34" s="37"/>
      <c r="O34" s="37"/>
      <c r="P34" s="37"/>
      <c r="Q34" s="37"/>
      <c r="R34" s="37"/>
      <c r="S34" s="37"/>
      <c r="T34" s="37"/>
      <c r="U34" s="37"/>
      <c r="V34" s="37"/>
      <c r="W34" s="37"/>
      <c r="X34" s="37"/>
      <c r="Y34" s="37"/>
      <c r="Z34" s="37"/>
      <c r="AA34" s="37"/>
      <c r="AB34" s="37"/>
      <c r="AD34" s="64">
        <v>15</v>
      </c>
      <c r="AE34" s="2"/>
      <c r="AF34" s="71">
        <f t="shared" si="12"/>
        <v>45519</v>
      </c>
      <c r="AG34" s="64" t="str">
        <f t="shared" si="13"/>
        <v/>
      </c>
      <c r="AH34" s="64" t="str">
        <f t="shared" si="14"/>
        <v/>
      </c>
      <c r="AJ34" s="76">
        <f t="shared" si="3"/>
        <v>1</v>
      </c>
      <c r="AK34" s="91">
        <f t="shared" si="4"/>
        <v>6</v>
      </c>
      <c r="AL34" s="76" t="str">
        <f t="shared" si="5"/>
        <v/>
      </c>
      <c r="AM34" s="91">
        <f t="shared" si="6"/>
        <v>0</v>
      </c>
      <c r="AN34" s="91">
        <f t="shared" si="7"/>
        <v>0</v>
      </c>
      <c r="AO34" s="76">
        <f t="shared" si="8"/>
        <v>0</v>
      </c>
      <c r="AP34" s="89" t="str">
        <f t="shared" si="9"/>
        <v/>
      </c>
      <c r="AQ34" s="76" t="str">
        <f t="shared" si="10"/>
        <v/>
      </c>
      <c r="AR34" s="76" t="str">
        <f t="shared" si="15"/>
        <v/>
      </c>
      <c r="AU34" s="97">
        <f t="shared" si="16"/>
        <v>0</v>
      </c>
      <c r="AV34" s="97">
        <f t="shared" si="17"/>
        <v>0</v>
      </c>
    </row>
    <row r="35" spans="1:48" ht="17" customHeight="1">
      <c r="A35" s="10">
        <f t="shared" si="0"/>
        <v>45520</v>
      </c>
      <c r="B35" s="10"/>
      <c r="C35" s="10"/>
      <c r="D35" s="10"/>
      <c r="E35" s="21">
        <f t="shared" si="1"/>
        <v>6</v>
      </c>
      <c r="F35" s="21"/>
      <c r="G35" s="25"/>
      <c r="H35" s="25"/>
      <c r="I35" s="25"/>
      <c r="J35" s="25"/>
      <c r="K35" s="25"/>
      <c r="L35" s="25"/>
      <c r="M35" s="37"/>
      <c r="N35" s="37"/>
      <c r="O35" s="37"/>
      <c r="P35" s="37"/>
      <c r="Q35" s="37"/>
      <c r="R35" s="37"/>
      <c r="S35" s="37"/>
      <c r="T35" s="37"/>
      <c r="U35" s="37"/>
      <c r="V35" s="37"/>
      <c r="W35" s="37"/>
      <c r="X35" s="37"/>
      <c r="Y35" s="37"/>
      <c r="Z35" s="37"/>
      <c r="AA35" s="37"/>
      <c r="AB35" s="37"/>
      <c r="AD35" s="64">
        <v>16</v>
      </c>
      <c r="AE35" s="2"/>
      <c r="AF35" s="71">
        <f t="shared" si="12"/>
        <v>45520</v>
      </c>
      <c r="AG35" s="64" t="str">
        <f t="shared" si="13"/>
        <v/>
      </c>
      <c r="AH35" s="64" t="str">
        <f t="shared" si="14"/>
        <v/>
      </c>
      <c r="AJ35" s="76">
        <f t="shared" si="3"/>
        <v>1</v>
      </c>
      <c r="AK35" s="91">
        <f t="shared" si="4"/>
        <v>7</v>
      </c>
      <c r="AL35" s="76" t="str">
        <f t="shared" si="5"/>
        <v/>
      </c>
      <c r="AM35" s="91">
        <f t="shared" si="6"/>
        <v>0</v>
      </c>
      <c r="AN35" s="91">
        <f t="shared" si="7"/>
        <v>0</v>
      </c>
      <c r="AO35" s="76">
        <f t="shared" si="8"/>
        <v>0</v>
      </c>
      <c r="AP35" s="89">
        <f t="shared" si="9"/>
        <v>0</v>
      </c>
      <c r="AQ35" s="76">
        <f t="shared" si="10"/>
        <v>0</v>
      </c>
      <c r="AR35" s="76" t="str">
        <f t="shared" si="15"/>
        <v>OK</v>
      </c>
      <c r="AU35" s="97">
        <f t="shared" si="16"/>
        <v>0</v>
      </c>
      <c r="AV35" s="97">
        <f t="shared" si="17"/>
        <v>0</v>
      </c>
    </row>
    <row r="36" spans="1:48" ht="17" customHeight="1">
      <c r="A36" s="10">
        <f t="shared" si="0"/>
        <v>45521</v>
      </c>
      <c r="B36" s="10"/>
      <c r="C36" s="10"/>
      <c r="D36" s="10"/>
      <c r="E36" s="21">
        <f t="shared" si="1"/>
        <v>7</v>
      </c>
      <c r="F36" s="21"/>
      <c r="G36" s="25"/>
      <c r="H36" s="25"/>
      <c r="I36" s="25"/>
      <c r="J36" s="25"/>
      <c r="K36" s="25"/>
      <c r="L36" s="25"/>
      <c r="M36" s="37"/>
      <c r="N36" s="37"/>
      <c r="O36" s="37"/>
      <c r="P36" s="37"/>
      <c r="Q36" s="37"/>
      <c r="R36" s="37"/>
      <c r="S36" s="37"/>
      <c r="T36" s="37"/>
      <c r="U36" s="37"/>
      <c r="V36" s="37"/>
      <c r="W36" s="37"/>
      <c r="X36" s="37"/>
      <c r="Y36" s="37"/>
      <c r="Z36" s="37"/>
      <c r="AA36" s="37"/>
      <c r="AB36" s="37"/>
      <c r="AD36" s="64">
        <v>17</v>
      </c>
      <c r="AE36" s="2"/>
      <c r="AF36" s="71">
        <f t="shared" si="12"/>
        <v>45521</v>
      </c>
      <c r="AG36" s="64" t="str">
        <f t="shared" si="13"/>
        <v/>
      </c>
      <c r="AH36" s="64" t="str">
        <f t="shared" si="14"/>
        <v/>
      </c>
      <c r="AJ36" s="76">
        <f t="shared" si="3"/>
        <v>1</v>
      </c>
      <c r="AK36" s="91">
        <f t="shared" si="4"/>
        <v>1</v>
      </c>
      <c r="AL36" s="76" t="str">
        <f t="shared" si="5"/>
        <v/>
      </c>
      <c r="AM36" s="91">
        <f t="shared" si="6"/>
        <v>0</v>
      </c>
      <c r="AN36" s="91">
        <f t="shared" si="7"/>
        <v>0</v>
      </c>
      <c r="AO36" s="76">
        <f t="shared" si="8"/>
        <v>0</v>
      </c>
      <c r="AP36" s="89" t="str">
        <f t="shared" si="9"/>
        <v/>
      </c>
      <c r="AQ36" s="76" t="str">
        <f t="shared" si="10"/>
        <v/>
      </c>
      <c r="AR36" s="76" t="str">
        <f t="shared" si="15"/>
        <v/>
      </c>
      <c r="AU36" s="97">
        <f t="shared" si="16"/>
        <v>0</v>
      </c>
      <c r="AV36" s="97">
        <f t="shared" si="17"/>
        <v>0</v>
      </c>
    </row>
    <row r="37" spans="1:48" ht="17" customHeight="1">
      <c r="A37" s="10">
        <f t="shared" si="0"/>
        <v>45522</v>
      </c>
      <c r="B37" s="10"/>
      <c r="C37" s="10"/>
      <c r="D37" s="10"/>
      <c r="E37" s="21">
        <f t="shared" si="1"/>
        <v>1</v>
      </c>
      <c r="F37" s="21"/>
      <c r="G37" s="25"/>
      <c r="H37" s="25"/>
      <c r="I37" s="25"/>
      <c r="J37" s="25"/>
      <c r="K37" s="25"/>
      <c r="L37" s="25"/>
      <c r="M37" s="37"/>
      <c r="N37" s="37"/>
      <c r="O37" s="37"/>
      <c r="P37" s="37"/>
      <c r="Q37" s="37"/>
      <c r="R37" s="37"/>
      <c r="S37" s="37"/>
      <c r="T37" s="37"/>
      <c r="U37" s="37"/>
      <c r="V37" s="37"/>
      <c r="W37" s="37"/>
      <c r="X37" s="37"/>
      <c r="Y37" s="37"/>
      <c r="Z37" s="37"/>
      <c r="AA37" s="37"/>
      <c r="AB37" s="37"/>
      <c r="AD37" s="64">
        <v>18</v>
      </c>
      <c r="AE37" s="2"/>
      <c r="AF37" s="71">
        <f t="shared" si="12"/>
        <v>45522</v>
      </c>
      <c r="AG37" s="64" t="str">
        <f t="shared" si="13"/>
        <v/>
      </c>
      <c r="AH37" s="64" t="str">
        <f t="shared" si="14"/>
        <v/>
      </c>
      <c r="AJ37" s="76">
        <f t="shared" si="3"/>
        <v>1</v>
      </c>
      <c r="AK37" s="91">
        <f t="shared" si="4"/>
        <v>2</v>
      </c>
      <c r="AL37" s="76" t="str">
        <f t="shared" si="5"/>
        <v/>
      </c>
      <c r="AM37" s="91">
        <f t="shared" si="6"/>
        <v>0</v>
      </c>
      <c r="AN37" s="91">
        <f t="shared" si="7"/>
        <v>0</v>
      </c>
      <c r="AO37" s="76">
        <f t="shared" si="8"/>
        <v>0</v>
      </c>
      <c r="AP37" s="89" t="str">
        <f t="shared" si="9"/>
        <v/>
      </c>
      <c r="AQ37" s="76" t="str">
        <f t="shared" si="10"/>
        <v/>
      </c>
      <c r="AR37" s="76" t="str">
        <f t="shared" si="15"/>
        <v/>
      </c>
      <c r="AU37" s="97">
        <f t="shared" si="16"/>
        <v>0</v>
      </c>
      <c r="AV37" s="97">
        <f t="shared" si="17"/>
        <v>0</v>
      </c>
    </row>
    <row r="38" spans="1:48" ht="17" customHeight="1">
      <c r="A38" s="10">
        <f t="shared" si="0"/>
        <v>45523</v>
      </c>
      <c r="B38" s="10"/>
      <c r="C38" s="10"/>
      <c r="D38" s="10"/>
      <c r="E38" s="21">
        <f t="shared" si="1"/>
        <v>2</v>
      </c>
      <c r="F38" s="21"/>
      <c r="G38" s="25"/>
      <c r="H38" s="25"/>
      <c r="I38" s="25"/>
      <c r="J38" s="25"/>
      <c r="K38" s="25"/>
      <c r="L38" s="25"/>
      <c r="M38" s="37"/>
      <c r="N38" s="37"/>
      <c r="O38" s="37"/>
      <c r="P38" s="37"/>
      <c r="Q38" s="37"/>
      <c r="R38" s="37"/>
      <c r="S38" s="37"/>
      <c r="T38" s="37"/>
      <c r="U38" s="37"/>
      <c r="V38" s="37"/>
      <c r="W38" s="37"/>
      <c r="X38" s="37"/>
      <c r="Y38" s="37"/>
      <c r="Z38" s="37"/>
      <c r="AA38" s="37"/>
      <c r="AB38" s="37"/>
      <c r="AD38" s="64">
        <v>19</v>
      </c>
      <c r="AE38" s="2"/>
      <c r="AF38" s="71">
        <f t="shared" si="12"/>
        <v>45523</v>
      </c>
      <c r="AG38" s="64" t="str">
        <f t="shared" si="13"/>
        <v/>
      </c>
      <c r="AH38" s="64" t="str">
        <f t="shared" si="14"/>
        <v/>
      </c>
      <c r="AJ38" s="76">
        <f t="shared" si="3"/>
        <v>1</v>
      </c>
      <c r="AK38" s="91">
        <f t="shared" si="4"/>
        <v>3</v>
      </c>
      <c r="AL38" s="76" t="str">
        <f t="shared" si="5"/>
        <v/>
      </c>
      <c r="AM38" s="91">
        <f t="shared" si="6"/>
        <v>0</v>
      </c>
      <c r="AN38" s="91">
        <f t="shared" si="7"/>
        <v>0</v>
      </c>
      <c r="AO38" s="76">
        <f t="shared" si="8"/>
        <v>0</v>
      </c>
      <c r="AP38" s="89" t="str">
        <f t="shared" si="9"/>
        <v/>
      </c>
      <c r="AQ38" s="76" t="str">
        <f t="shared" si="10"/>
        <v/>
      </c>
      <c r="AR38" s="76" t="str">
        <f t="shared" si="15"/>
        <v/>
      </c>
      <c r="AU38" s="97">
        <f t="shared" si="16"/>
        <v>0</v>
      </c>
      <c r="AV38" s="97">
        <f t="shared" si="17"/>
        <v>0</v>
      </c>
    </row>
    <row r="39" spans="1:48" ht="17" customHeight="1">
      <c r="A39" s="10">
        <f t="shared" si="0"/>
        <v>45524</v>
      </c>
      <c r="B39" s="10"/>
      <c r="C39" s="10"/>
      <c r="D39" s="10"/>
      <c r="E39" s="21">
        <f t="shared" si="1"/>
        <v>3</v>
      </c>
      <c r="F39" s="21"/>
      <c r="G39" s="25"/>
      <c r="H39" s="25"/>
      <c r="I39" s="25"/>
      <c r="J39" s="25"/>
      <c r="K39" s="25"/>
      <c r="L39" s="25"/>
      <c r="M39" s="37"/>
      <c r="N39" s="37"/>
      <c r="O39" s="37"/>
      <c r="P39" s="37"/>
      <c r="Q39" s="37"/>
      <c r="R39" s="37"/>
      <c r="S39" s="37"/>
      <c r="T39" s="37"/>
      <c r="U39" s="37"/>
      <c r="V39" s="37"/>
      <c r="W39" s="37"/>
      <c r="X39" s="37"/>
      <c r="Y39" s="37"/>
      <c r="Z39" s="37"/>
      <c r="AA39" s="37"/>
      <c r="AB39" s="37"/>
      <c r="AD39" s="64">
        <v>20</v>
      </c>
      <c r="AE39" s="2"/>
      <c r="AF39" s="71">
        <f t="shared" si="12"/>
        <v>45524</v>
      </c>
      <c r="AG39" s="64" t="str">
        <f t="shared" si="13"/>
        <v/>
      </c>
      <c r="AH39" s="64" t="str">
        <f t="shared" si="14"/>
        <v/>
      </c>
      <c r="AJ39" s="76">
        <f t="shared" si="3"/>
        <v>1</v>
      </c>
      <c r="AK39" s="91">
        <f t="shared" si="4"/>
        <v>4</v>
      </c>
      <c r="AL39" s="76" t="str">
        <f t="shared" si="5"/>
        <v/>
      </c>
      <c r="AM39" s="91">
        <f t="shared" si="6"/>
        <v>0</v>
      </c>
      <c r="AN39" s="91">
        <f t="shared" si="7"/>
        <v>0</v>
      </c>
      <c r="AO39" s="76">
        <f t="shared" si="8"/>
        <v>0</v>
      </c>
      <c r="AP39" s="89" t="str">
        <f t="shared" si="9"/>
        <v/>
      </c>
      <c r="AQ39" s="76" t="str">
        <f t="shared" si="10"/>
        <v/>
      </c>
      <c r="AR39" s="76" t="str">
        <f t="shared" si="15"/>
        <v/>
      </c>
      <c r="AU39" s="97">
        <f t="shared" si="16"/>
        <v>0</v>
      </c>
      <c r="AV39" s="97">
        <f t="shared" si="17"/>
        <v>0</v>
      </c>
    </row>
    <row r="40" spans="1:48" ht="17" customHeight="1">
      <c r="A40" s="10">
        <f t="shared" si="0"/>
        <v>45525</v>
      </c>
      <c r="B40" s="10"/>
      <c r="C40" s="10"/>
      <c r="D40" s="10"/>
      <c r="E40" s="21">
        <f t="shared" si="1"/>
        <v>4</v>
      </c>
      <c r="F40" s="21"/>
      <c r="G40" s="25"/>
      <c r="H40" s="25"/>
      <c r="I40" s="25"/>
      <c r="J40" s="25"/>
      <c r="K40" s="25"/>
      <c r="L40" s="25"/>
      <c r="M40" s="37"/>
      <c r="N40" s="37"/>
      <c r="O40" s="37"/>
      <c r="P40" s="37"/>
      <c r="Q40" s="37"/>
      <c r="R40" s="37"/>
      <c r="S40" s="37"/>
      <c r="T40" s="37"/>
      <c r="U40" s="37"/>
      <c r="V40" s="37"/>
      <c r="W40" s="37"/>
      <c r="X40" s="37"/>
      <c r="Y40" s="37"/>
      <c r="Z40" s="37"/>
      <c r="AA40" s="37"/>
      <c r="AB40" s="37"/>
      <c r="AD40" s="64">
        <v>21</v>
      </c>
      <c r="AE40" s="2"/>
      <c r="AF40" s="71">
        <f t="shared" si="12"/>
        <v>45525</v>
      </c>
      <c r="AG40" s="64" t="str">
        <f t="shared" si="13"/>
        <v/>
      </c>
      <c r="AH40" s="64" t="str">
        <f t="shared" si="14"/>
        <v/>
      </c>
      <c r="AJ40" s="76">
        <f t="shared" si="3"/>
        <v>1</v>
      </c>
      <c r="AK40" s="91">
        <f t="shared" si="4"/>
        <v>5</v>
      </c>
      <c r="AL40" s="76" t="str">
        <f t="shared" si="5"/>
        <v/>
      </c>
      <c r="AM40" s="91">
        <f t="shared" si="6"/>
        <v>0</v>
      </c>
      <c r="AN40" s="91">
        <f t="shared" si="7"/>
        <v>0</v>
      </c>
      <c r="AO40" s="76">
        <f t="shared" si="8"/>
        <v>0</v>
      </c>
      <c r="AP40" s="89" t="str">
        <f t="shared" si="9"/>
        <v/>
      </c>
      <c r="AQ40" s="76" t="str">
        <f t="shared" si="10"/>
        <v/>
      </c>
      <c r="AR40" s="76" t="str">
        <f t="shared" si="15"/>
        <v/>
      </c>
      <c r="AU40" s="97">
        <f t="shared" si="16"/>
        <v>0</v>
      </c>
      <c r="AV40" s="97">
        <f t="shared" si="17"/>
        <v>0</v>
      </c>
    </row>
    <row r="41" spans="1:48" ht="17" customHeight="1">
      <c r="A41" s="10">
        <f t="shared" si="0"/>
        <v>45526</v>
      </c>
      <c r="B41" s="10"/>
      <c r="C41" s="10"/>
      <c r="D41" s="10"/>
      <c r="E41" s="21">
        <f t="shared" si="1"/>
        <v>5</v>
      </c>
      <c r="F41" s="21"/>
      <c r="G41" s="25"/>
      <c r="H41" s="25"/>
      <c r="I41" s="25"/>
      <c r="J41" s="25"/>
      <c r="K41" s="25"/>
      <c r="L41" s="25"/>
      <c r="M41" s="37"/>
      <c r="N41" s="37"/>
      <c r="O41" s="37"/>
      <c r="P41" s="37"/>
      <c r="Q41" s="37"/>
      <c r="R41" s="37"/>
      <c r="S41" s="37"/>
      <c r="T41" s="37"/>
      <c r="U41" s="37"/>
      <c r="V41" s="37"/>
      <c r="W41" s="37"/>
      <c r="X41" s="37"/>
      <c r="Y41" s="37"/>
      <c r="Z41" s="37"/>
      <c r="AA41" s="37"/>
      <c r="AB41" s="37"/>
      <c r="AD41" s="64">
        <v>22</v>
      </c>
      <c r="AE41" s="2"/>
      <c r="AF41" s="71">
        <f t="shared" si="12"/>
        <v>45526</v>
      </c>
      <c r="AG41" s="64" t="str">
        <f t="shared" si="13"/>
        <v/>
      </c>
      <c r="AH41" s="64" t="str">
        <f t="shared" si="14"/>
        <v/>
      </c>
      <c r="AJ41" s="76">
        <f t="shared" si="3"/>
        <v>1</v>
      </c>
      <c r="AK41" s="91">
        <f t="shared" si="4"/>
        <v>6</v>
      </c>
      <c r="AL41" s="76" t="str">
        <f t="shared" si="5"/>
        <v/>
      </c>
      <c r="AM41" s="91">
        <f t="shared" si="6"/>
        <v>0</v>
      </c>
      <c r="AN41" s="91">
        <f t="shared" si="7"/>
        <v>0</v>
      </c>
      <c r="AO41" s="76">
        <f t="shared" si="8"/>
        <v>0</v>
      </c>
      <c r="AP41" s="89" t="str">
        <f t="shared" si="9"/>
        <v/>
      </c>
      <c r="AQ41" s="76" t="str">
        <f t="shared" si="10"/>
        <v/>
      </c>
      <c r="AR41" s="76" t="str">
        <f t="shared" si="15"/>
        <v/>
      </c>
      <c r="AU41" s="97">
        <f t="shared" si="16"/>
        <v>0</v>
      </c>
      <c r="AV41" s="97">
        <f t="shared" si="17"/>
        <v>0</v>
      </c>
    </row>
    <row r="42" spans="1:48" ht="17" customHeight="1">
      <c r="A42" s="10">
        <f t="shared" si="0"/>
        <v>45527</v>
      </c>
      <c r="B42" s="10"/>
      <c r="C42" s="10"/>
      <c r="D42" s="10"/>
      <c r="E42" s="21">
        <f t="shared" si="1"/>
        <v>6</v>
      </c>
      <c r="F42" s="21"/>
      <c r="G42" s="25"/>
      <c r="H42" s="25"/>
      <c r="I42" s="25"/>
      <c r="J42" s="25"/>
      <c r="K42" s="25"/>
      <c r="L42" s="25"/>
      <c r="M42" s="37"/>
      <c r="N42" s="37"/>
      <c r="O42" s="37"/>
      <c r="P42" s="37"/>
      <c r="Q42" s="37"/>
      <c r="R42" s="37"/>
      <c r="S42" s="37"/>
      <c r="T42" s="37"/>
      <c r="U42" s="37"/>
      <c r="V42" s="37"/>
      <c r="W42" s="37"/>
      <c r="X42" s="37"/>
      <c r="Y42" s="37"/>
      <c r="Z42" s="37"/>
      <c r="AA42" s="37"/>
      <c r="AB42" s="37"/>
      <c r="AD42" s="64">
        <v>23</v>
      </c>
      <c r="AE42" s="2"/>
      <c r="AF42" s="71">
        <f t="shared" si="12"/>
        <v>45527</v>
      </c>
      <c r="AG42" s="64" t="str">
        <f t="shared" si="13"/>
        <v/>
      </c>
      <c r="AH42" s="64" t="str">
        <f t="shared" si="14"/>
        <v/>
      </c>
      <c r="AJ42" s="76">
        <f t="shared" si="3"/>
        <v>1</v>
      </c>
      <c r="AK42" s="91">
        <f t="shared" si="4"/>
        <v>7</v>
      </c>
      <c r="AL42" s="76" t="str">
        <f t="shared" si="5"/>
        <v/>
      </c>
      <c r="AM42" s="91">
        <f t="shared" si="6"/>
        <v>0</v>
      </c>
      <c r="AN42" s="91">
        <f t="shared" si="7"/>
        <v>0</v>
      </c>
      <c r="AO42" s="76">
        <f t="shared" si="8"/>
        <v>0</v>
      </c>
      <c r="AP42" s="89">
        <f t="shared" si="9"/>
        <v>0</v>
      </c>
      <c r="AQ42" s="76">
        <f t="shared" si="10"/>
        <v>0</v>
      </c>
      <c r="AR42" s="76" t="str">
        <f t="shared" si="15"/>
        <v>OK</v>
      </c>
      <c r="AU42" s="97">
        <f t="shared" si="16"/>
        <v>0</v>
      </c>
      <c r="AV42" s="97">
        <f t="shared" si="17"/>
        <v>0</v>
      </c>
    </row>
    <row r="43" spans="1:48" ht="17" customHeight="1">
      <c r="A43" s="10">
        <f t="shared" si="0"/>
        <v>45528</v>
      </c>
      <c r="B43" s="10"/>
      <c r="C43" s="10"/>
      <c r="D43" s="10"/>
      <c r="E43" s="21">
        <f t="shared" si="1"/>
        <v>7</v>
      </c>
      <c r="F43" s="21"/>
      <c r="G43" s="25"/>
      <c r="H43" s="25"/>
      <c r="I43" s="25"/>
      <c r="J43" s="25"/>
      <c r="K43" s="25"/>
      <c r="L43" s="25"/>
      <c r="M43" s="37"/>
      <c r="N43" s="37"/>
      <c r="O43" s="37"/>
      <c r="P43" s="37"/>
      <c r="Q43" s="37"/>
      <c r="R43" s="37"/>
      <c r="S43" s="37"/>
      <c r="T43" s="37"/>
      <c r="U43" s="37"/>
      <c r="V43" s="37"/>
      <c r="W43" s="37"/>
      <c r="X43" s="37"/>
      <c r="Y43" s="37"/>
      <c r="Z43" s="37"/>
      <c r="AA43" s="37"/>
      <c r="AB43" s="37"/>
      <c r="AD43" s="64">
        <v>24</v>
      </c>
      <c r="AE43" s="2"/>
      <c r="AF43" s="71">
        <f t="shared" si="12"/>
        <v>45528</v>
      </c>
      <c r="AG43" s="64" t="str">
        <f t="shared" si="13"/>
        <v/>
      </c>
      <c r="AH43" s="64" t="str">
        <f t="shared" si="14"/>
        <v/>
      </c>
      <c r="AJ43" s="76">
        <f t="shared" si="3"/>
        <v>1</v>
      </c>
      <c r="AK43" s="91">
        <f t="shared" si="4"/>
        <v>1</v>
      </c>
      <c r="AL43" s="76" t="str">
        <f t="shared" si="5"/>
        <v/>
      </c>
      <c r="AM43" s="91">
        <f t="shared" si="6"/>
        <v>0</v>
      </c>
      <c r="AN43" s="91">
        <f t="shared" si="7"/>
        <v>0</v>
      </c>
      <c r="AO43" s="76">
        <f t="shared" si="8"/>
        <v>0</v>
      </c>
      <c r="AP43" s="89" t="str">
        <f t="shared" si="9"/>
        <v/>
      </c>
      <c r="AQ43" s="76" t="str">
        <f t="shared" si="10"/>
        <v/>
      </c>
      <c r="AR43" s="76" t="str">
        <f t="shared" si="15"/>
        <v/>
      </c>
      <c r="AU43" s="97">
        <f t="shared" si="16"/>
        <v>0</v>
      </c>
      <c r="AV43" s="97">
        <f t="shared" si="17"/>
        <v>0</v>
      </c>
    </row>
    <row r="44" spans="1:48" ht="17" customHeight="1">
      <c r="A44" s="10">
        <f t="shared" si="0"/>
        <v>45529</v>
      </c>
      <c r="B44" s="10"/>
      <c r="C44" s="10"/>
      <c r="D44" s="10"/>
      <c r="E44" s="21">
        <f t="shared" si="1"/>
        <v>1</v>
      </c>
      <c r="F44" s="21"/>
      <c r="G44" s="25"/>
      <c r="H44" s="25"/>
      <c r="I44" s="25"/>
      <c r="J44" s="25"/>
      <c r="K44" s="25"/>
      <c r="L44" s="25"/>
      <c r="M44" s="37"/>
      <c r="N44" s="37"/>
      <c r="O44" s="37"/>
      <c r="P44" s="37"/>
      <c r="Q44" s="37"/>
      <c r="R44" s="37"/>
      <c r="S44" s="37"/>
      <c r="T44" s="37"/>
      <c r="U44" s="37"/>
      <c r="V44" s="37"/>
      <c r="W44" s="37"/>
      <c r="X44" s="37"/>
      <c r="Y44" s="37"/>
      <c r="Z44" s="37"/>
      <c r="AA44" s="37"/>
      <c r="AB44" s="37"/>
      <c r="AD44" s="64">
        <v>25</v>
      </c>
      <c r="AE44" s="2"/>
      <c r="AF44" s="71">
        <f t="shared" si="12"/>
        <v>45529</v>
      </c>
      <c r="AG44" s="64" t="str">
        <f t="shared" si="13"/>
        <v/>
      </c>
      <c r="AH44" s="64" t="str">
        <f t="shared" si="14"/>
        <v/>
      </c>
      <c r="AJ44" s="76">
        <f t="shared" si="3"/>
        <v>1</v>
      </c>
      <c r="AK44" s="91">
        <f t="shared" si="4"/>
        <v>2</v>
      </c>
      <c r="AL44" s="76" t="str">
        <f t="shared" si="5"/>
        <v/>
      </c>
      <c r="AM44" s="91">
        <f t="shared" si="6"/>
        <v>0</v>
      </c>
      <c r="AN44" s="91">
        <f t="shared" si="7"/>
        <v>0</v>
      </c>
      <c r="AO44" s="76">
        <f t="shared" si="8"/>
        <v>0</v>
      </c>
      <c r="AP44" s="89" t="str">
        <f t="shared" si="9"/>
        <v/>
      </c>
      <c r="AQ44" s="76" t="str">
        <f t="shared" si="10"/>
        <v/>
      </c>
      <c r="AR44" s="76" t="str">
        <f t="shared" si="15"/>
        <v/>
      </c>
      <c r="AU44" s="97">
        <f t="shared" si="16"/>
        <v>0</v>
      </c>
      <c r="AV44" s="97">
        <f t="shared" si="17"/>
        <v>0</v>
      </c>
    </row>
    <row r="45" spans="1:48" ht="17" customHeight="1">
      <c r="A45" s="10">
        <f t="shared" si="0"/>
        <v>45530</v>
      </c>
      <c r="B45" s="10"/>
      <c r="C45" s="10"/>
      <c r="D45" s="10"/>
      <c r="E45" s="21">
        <f t="shared" si="1"/>
        <v>2</v>
      </c>
      <c r="F45" s="21"/>
      <c r="G45" s="25"/>
      <c r="H45" s="25"/>
      <c r="I45" s="25"/>
      <c r="J45" s="25"/>
      <c r="K45" s="25"/>
      <c r="L45" s="25"/>
      <c r="M45" s="37"/>
      <c r="N45" s="37"/>
      <c r="O45" s="37"/>
      <c r="P45" s="37"/>
      <c r="Q45" s="37"/>
      <c r="R45" s="37"/>
      <c r="S45" s="37"/>
      <c r="T45" s="37"/>
      <c r="U45" s="37"/>
      <c r="V45" s="37"/>
      <c r="W45" s="37"/>
      <c r="X45" s="37"/>
      <c r="Y45" s="37"/>
      <c r="Z45" s="37"/>
      <c r="AA45" s="37"/>
      <c r="AB45" s="37"/>
      <c r="AD45" s="64">
        <v>26</v>
      </c>
      <c r="AE45" s="2"/>
      <c r="AF45" s="71">
        <f t="shared" si="12"/>
        <v>45530</v>
      </c>
      <c r="AG45" s="64" t="str">
        <f t="shared" si="13"/>
        <v/>
      </c>
      <c r="AH45" s="64" t="str">
        <f t="shared" si="14"/>
        <v/>
      </c>
      <c r="AJ45" s="76">
        <f t="shared" si="3"/>
        <v>1</v>
      </c>
      <c r="AK45" s="91">
        <f t="shared" si="4"/>
        <v>3</v>
      </c>
      <c r="AL45" s="76" t="str">
        <f t="shared" si="5"/>
        <v/>
      </c>
      <c r="AM45" s="91">
        <f t="shared" si="6"/>
        <v>0</v>
      </c>
      <c r="AN45" s="91">
        <f t="shared" si="7"/>
        <v>0</v>
      </c>
      <c r="AO45" s="76">
        <f t="shared" si="8"/>
        <v>0</v>
      </c>
      <c r="AP45" s="89" t="str">
        <f t="shared" si="9"/>
        <v/>
      </c>
      <c r="AQ45" s="76" t="str">
        <f t="shared" si="10"/>
        <v/>
      </c>
      <c r="AR45" s="76" t="str">
        <f t="shared" si="15"/>
        <v/>
      </c>
      <c r="AU45" s="97">
        <f t="shared" si="16"/>
        <v>0</v>
      </c>
      <c r="AV45" s="97">
        <f t="shared" si="17"/>
        <v>0</v>
      </c>
    </row>
    <row r="46" spans="1:48" ht="17" customHeight="1">
      <c r="A46" s="10">
        <f t="shared" si="0"/>
        <v>45531</v>
      </c>
      <c r="B46" s="10"/>
      <c r="C46" s="10"/>
      <c r="D46" s="10"/>
      <c r="E46" s="21">
        <f t="shared" si="1"/>
        <v>3</v>
      </c>
      <c r="F46" s="21"/>
      <c r="G46" s="25"/>
      <c r="H46" s="25"/>
      <c r="I46" s="25"/>
      <c r="J46" s="25"/>
      <c r="K46" s="25"/>
      <c r="L46" s="25"/>
      <c r="M46" s="37"/>
      <c r="N46" s="37"/>
      <c r="O46" s="37"/>
      <c r="P46" s="37"/>
      <c r="Q46" s="37"/>
      <c r="R46" s="37"/>
      <c r="S46" s="37"/>
      <c r="T46" s="37"/>
      <c r="U46" s="37"/>
      <c r="V46" s="37"/>
      <c r="W46" s="37"/>
      <c r="X46" s="37"/>
      <c r="Y46" s="37"/>
      <c r="Z46" s="37"/>
      <c r="AA46" s="37"/>
      <c r="AB46" s="37"/>
      <c r="AD46" s="64">
        <v>27</v>
      </c>
      <c r="AE46" s="2"/>
      <c r="AF46" s="71">
        <f t="shared" si="12"/>
        <v>45531</v>
      </c>
      <c r="AG46" s="64" t="str">
        <f t="shared" si="13"/>
        <v/>
      </c>
      <c r="AH46" s="64" t="str">
        <f t="shared" si="14"/>
        <v/>
      </c>
      <c r="AJ46" s="76">
        <f t="shared" si="3"/>
        <v>1</v>
      </c>
      <c r="AK46" s="91">
        <f t="shared" si="4"/>
        <v>4</v>
      </c>
      <c r="AL46" s="76" t="str">
        <f t="shared" si="5"/>
        <v/>
      </c>
      <c r="AM46" s="91">
        <f t="shared" si="6"/>
        <v>0</v>
      </c>
      <c r="AN46" s="91">
        <f t="shared" si="7"/>
        <v>0</v>
      </c>
      <c r="AO46" s="76">
        <f t="shared" si="8"/>
        <v>0</v>
      </c>
      <c r="AP46" s="89" t="str">
        <f t="shared" si="9"/>
        <v/>
      </c>
      <c r="AQ46" s="76" t="str">
        <f t="shared" si="10"/>
        <v/>
      </c>
      <c r="AR46" s="76" t="str">
        <f t="shared" si="15"/>
        <v/>
      </c>
      <c r="AU46" s="97">
        <f t="shared" si="16"/>
        <v>0</v>
      </c>
      <c r="AV46" s="97">
        <f t="shared" si="17"/>
        <v>0</v>
      </c>
    </row>
    <row r="47" spans="1:48" ht="17" customHeight="1">
      <c r="A47" s="10">
        <f t="shared" si="0"/>
        <v>45532</v>
      </c>
      <c r="B47" s="10"/>
      <c r="C47" s="10"/>
      <c r="D47" s="10"/>
      <c r="E47" s="21">
        <f t="shared" si="1"/>
        <v>4</v>
      </c>
      <c r="F47" s="21"/>
      <c r="G47" s="25"/>
      <c r="H47" s="25"/>
      <c r="I47" s="25"/>
      <c r="J47" s="25"/>
      <c r="K47" s="25"/>
      <c r="L47" s="25"/>
      <c r="M47" s="37"/>
      <c r="N47" s="37"/>
      <c r="O47" s="37"/>
      <c r="P47" s="37"/>
      <c r="Q47" s="37"/>
      <c r="R47" s="37"/>
      <c r="S47" s="37"/>
      <c r="T47" s="37"/>
      <c r="U47" s="37"/>
      <c r="V47" s="37"/>
      <c r="W47" s="37"/>
      <c r="X47" s="37"/>
      <c r="Y47" s="37"/>
      <c r="Z47" s="37"/>
      <c r="AA47" s="37"/>
      <c r="AB47" s="37"/>
      <c r="AD47" s="64">
        <v>28</v>
      </c>
      <c r="AE47" s="2"/>
      <c r="AF47" s="72">
        <f t="shared" si="12"/>
        <v>45532</v>
      </c>
      <c r="AG47" s="78" t="str">
        <f t="shared" si="13"/>
        <v/>
      </c>
      <c r="AH47" s="78" t="str">
        <f t="shared" si="14"/>
        <v/>
      </c>
      <c r="AJ47" s="76">
        <f t="shared" si="3"/>
        <v>1</v>
      </c>
      <c r="AK47" s="91">
        <f t="shared" si="4"/>
        <v>5</v>
      </c>
      <c r="AL47" s="76" t="str">
        <f t="shared" si="5"/>
        <v/>
      </c>
      <c r="AM47" s="91">
        <f t="shared" si="6"/>
        <v>0</v>
      </c>
      <c r="AN47" s="91">
        <f t="shared" si="7"/>
        <v>0</v>
      </c>
      <c r="AO47" s="76">
        <f t="shared" si="8"/>
        <v>0</v>
      </c>
      <c r="AP47" s="89" t="str">
        <f t="shared" si="9"/>
        <v/>
      </c>
      <c r="AQ47" s="76" t="str">
        <f t="shared" si="10"/>
        <v/>
      </c>
      <c r="AR47" s="76" t="str">
        <f t="shared" si="15"/>
        <v/>
      </c>
      <c r="AU47" s="97">
        <f t="shared" si="16"/>
        <v>0</v>
      </c>
      <c r="AV47" s="97">
        <f t="shared" si="17"/>
        <v>0</v>
      </c>
    </row>
    <row r="48" spans="1:48" ht="17" customHeight="1">
      <c r="A48" s="10">
        <f t="shared" si="0"/>
        <v>45533</v>
      </c>
      <c r="B48" s="10"/>
      <c r="C48" s="10"/>
      <c r="D48" s="10"/>
      <c r="E48" s="21">
        <f t="shared" si="1"/>
        <v>5</v>
      </c>
      <c r="F48" s="21"/>
      <c r="G48" s="25"/>
      <c r="H48" s="25"/>
      <c r="I48" s="25"/>
      <c r="J48" s="25"/>
      <c r="K48" s="25"/>
      <c r="L48" s="25"/>
      <c r="M48" s="37"/>
      <c r="N48" s="37"/>
      <c r="O48" s="37"/>
      <c r="P48" s="37"/>
      <c r="Q48" s="37"/>
      <c r="R48" s="37"/>
      <c r="S48" s="37"/>
      <c r="T48" s="37"/>
      <c r="U48" s="37"/>
      <c r="V48" s="37"/>
      <c r="W48" s="37"/>
      <c r="X48" s="37"/>
      <c r="Y48" s="37"/>
      <c r="Z48" s="37"/>
      <c r="AA48" s="37"/>
      <c r="AB48" s="37"/>
      <c r="AD48" s="64">
        <v>29</v>
      </c>
      <c r="AE48" s="2"/>
      <c r="AF48" s="73">
        <f t="shared" si="12"/>
        <v>45533</v>
      </c>
      <c r="AG48" s="79" t="str">
        <f t="shared" si="13"/>
        <v/>
      </c>
      <c r="AH48" s="79" t="str">
        <f t="shared" si="14"/>
        <v/>
      </c>
      <c r="AI48" s="83"/>
      <c r="AJ48" s="76">
        <f t="shared" si="3"/>
        <v>1</v>
      </c>
      <c r="AK48" s="91">
        <f t="shared" si="4"/>
        <v>6</v>
      </c>
      <c r="AL48" s="76" t="str">
        <f t="shared" si="5"/>
        <v/>
      </c>
      <c r="AM48" s="91">
        <f t="shared" si="6"/>
        <v>0</v>
      </c>
      <c r="AN48" s="91">
        <f t="shared" si="7"/>
        <v>0</v>
      </c>
      <c r="AO48" s="76">
        <f t="shared" si="8"/>
        <v>0</v>
      </c>
      <c r="AP48" s="89" t="str">
        <f t="shared" si="9"/>
        <v/>
      </c>
      <c r="AQ48" s="76" t="str">
        <f t="shared" si="10"/>
        <v/>
      </c>
      <c r="AR48" s="76" t="str">
        <f t="shared" si="15"/>
        <v/>
      </c>
      <c r="AU48" s="97">
        <f t="shared" si="16"/>
        <v>0</v>
      </c>
      <c r="AV48" s="97">
        <f t="shared" si="17"/>
        <v>0</v>
      </c>
    </row>
    <row r="49" spans="1:48" ht="17" customHeight="1">
      <c r="A49" s="10">
        <f t="shared" si="0"/>
        <v>45534</v>
      </c>
      <c r="B49" s="10"/>
      <c r="C49" s="10"/>
      <c r="D49" s="10"/>
      <c r="E49" s="21">
        <f t="shared" si="1"/>
        <v>6</v>
      </c>
      <c r="F49" s="21"/>
      <c r="G49" s="25"/>
      <c r="H49" s="25"/>
      <c r="I49" s="25"/>
      <c r="J49" s="25"/>
      <c r="K49" s="25"/>
      <c r="L49" s="25"/>
      <c r="M49" s="37"/>
      <c r="N49" s="37"/>
      <c r="O49" s="37"/>
      <c r="P49" s="37"/>
      <c r="Q49" s="37"/>
      <c r="R49" s="37"/>
      <c r="S49" s="37"/>
      <c r="T49" s="37"/>
      <c r="U49" s="37"/>
      <c r="V49" s="37"/>
      <c r="W49" s="37"/>
      <c r="X49" s="37"/>
      <c r="Y49" s="37"/>
      <c r="Z49" s="37"/>
      <c r="AA49" s="37"/>
      <c r="AB49" s="37"/>
      <c r="AD49" s="64">
        <v>30</v>
      </c>
      <c r="AE49" s="2"/>
      <c r="AF49" s="71">
        <f t="shared" si="12"/>
        <v>45534</v>
      </c>
      <c r="AG49" s="64" t="str">
        <f t="shared" si="13"/>
        <v/>
      </c>
      <c r="AH49" s="64" t="str">
        <f t="shared" si="14"/>
        <v/>
      </c>
      <c r="AJ49" s="76">
        <f t="shared" si="3"/>
        <v>1</v>
      </c>
      <c r="AK49" s="91">
        <f t="shared" si="4"/>
        <v>7</v>
      </c>
      <c r="AL49" s="76" t="str">
        <f t="shared" si="5"/>
        <v/>
      </c>
      <c r="AM49" s="91">
        <f t="shared" si="6"/>
        <v>0</v>
      </c>
      <c r="AN49" s="91">
        <f t="shared" si="7"/>
        <v>0</v>
      </c>
      <c r="AO49" s="76">
        <f t="shared" si="8"/>
        <v>0</v>
      </c>
      <c r="AP49" s="89">
        <f t="shared" si="9"/>
        <v>0</v>
      </c>
      <c r="AQ49" s="76">
        <f t="shared" si="10"/>
        <v>0</v>
      </c>
      <c r="AR49" s="76" t="str">
        <f t="shared" si="15"/>
        <v>OK</v>
      </c>
      <c r="AU49" s="97">
        <f t="shared" si="16"/>
        <v>0</v>
      </c>
      <c r="AV49" s="97">
        <f t="shared" si="17"/>
        <v>0</v>
      </c>
    </row>
    <row r="50" spans="1:48" ht="17" customHeight="1">
      <c r="A50" s="10">
        <f t="shared" si="0"/>
        <v>45535</v>
      </c>
      <c r="B50" s="10"/>
      <c r="C50" s="10"/>
      <c r="D50" s="10"/>
      <c r="E50" s="21">
        <f t="shared" si="1"/>
        <v>7</v>
      </c>
      <c r="F50" s="21"/>
      <c r="G50" s="25"/>
      <c r="H50" s="25"/>
      <c r="I50" s="25"/>
      <c r="J50" s="25"/>
      <c r="K50" s="25"/>
      <c r="L50" s="25"/>
      <c r="M50" s="37"/>
      <c r="N50" s="37"/>
      <c r="O50" s="37"/>
      <c r="P50" s="37"/>
      <c r="Q50" s="37"/>
      <c r="R50" s="37"/>
      <c r="S50" s="37"/>
      <c r="T50" s="37"/>
      <c r="U50" s="37"/>
      <c r="V50" s="37"/>
      <c r="W50" s="37"/>
      <c r="X50" s="37"/>
      <c r="Y50" s="37"/>
      <c r="Z50" s="37"/>
      <c r="AA50" s="37"/>
      <c r="AB50" s="37"/>
      <c r="AD50" s="64">
        <v>31</v>
      </c>
      <c r="AE50" s="2"/>
      <c r="AF50" s="74">
        <f t="shared" si="12"/>
        <v>45535</v>
      </c>
      <c r="AG50" s="80" t="str">
        <f t="shared" si="13"/>
        <v/>
      </c>
      <c r="AH50" s="80" t="str">
        <f t="shared" si="14"/>
        <v/>
      </c>
      <c r="AJ50" s="90">
        <f t="shared" si="3"/>
        <v>1</v>
      </c>
      <c r="AK50" s="93">
        <f t="shared" si="4"/>
        <v>1</v>
      </c>
      <c r="AL50" s="90" t="str">
        <f t="shared" si="5"/>
        <v/>
      </c>
      <c r="AM50" s="93">
        <f t="shared" si="6"/>
        <v>0</v>
      </c>
      <c r="AN50" s="93">
        <f t="shared" si="7"/>
        <v>0</v>
      </c>
      <c r="AO50" s="90">
        <f t="shared" si="8"/>
        <v>0</v>
      </c>
      <c r="AP50" s="90" t="str">
        <f t="shared" si="9"/>
        <v/>
      </c>
      <c r="AQ50" s="90" t="str">
        <f t="shared" si="10"/>
        <v/>
      </c>
      <c r="AR50" s="90" t="str">
        <f t="shared" si="15"/>
        <v/>
      </c>
      <c r="AU50" s="97">
        <f t="shared" si="16"/>
        <v>0</v>
      </c>
      <c r="AV50" s="97">
        <f t="shared" si="17"/>
        <v>0</v>
      </c>
    </row>
    <row r="51" spans="1:48" ht="17" customHeight="1">
      <c r="A51" s="10">
        <f t="shared" si="0"/>
        <v>45536</v>
      </c>
      <c r="B51" s="10"/>
      <c r="C51" s="10"/>
      <c r="D51" s="10"/>
      <c r="E51" s="21">
        <f t="shared" si="1"/>
        <v>1</v>
      </c>
      <c r="F51" s="21"/>
      <c r="G51" s="25"/>
      <c r="H51" s="25"/>
      <c r="I51" s="25"/>
      <c r="J51" s="25"/>
      <c r="K51" s="25"/>
      <c r="L51" s="25"/>
      <c r="M51" s="37"/>
      <c r="N51" s="37"/>
      <c r="O51" s="37"/>
      <c r="P51" s="37"/>
      <c r="Q51" s="37"/>
      <c r="R51" s="37"/>
      <c r="S51" s="37"/>
      <c r="T51" s="37"/>
      <c r="U51" s="37"/>
      <c r="V51" s="37"/>
      <c r="W51" s="37"/>
      <c r="X51" s="37"/>
      <c r="Y51" s="37"/>
      <c r="Z51" s="37"/>
      <c r="AA51" s="37"/>
      <c r="AB51" s="37"/>
      <c r="AD51" s="64">
        <v>32</v>
      </c>
      <c r="AE51" s="2"/>
      <c r="AF51" s="75" t="s">
        <v>37</v>
      </c>
      <c r="AG51" s="81">
        <f>COUNTA($AG$20:$AG$50)-COUNTIF($AG$20:$AG$50,"除外日")-COUNTIF($AG$20:$AG$50,"")</f>
        <v>0</v>
      </c>
      <c r="AH51" s="81" t="str">
        <f>IF(A5="月間現場閉所計画書","",COUNTA($AH$20:$AH$50)-COUNTIF($AH$20:$AH$50,"除外日")-COUNTIF($AH$20:$AH$50,""))</f>
        <v/>
      </c>
      <c r="AI51" s="84"/>
      <c r="AJ51" s="76">
        <f t="shared" si="3"/>
        <v>1</v>
      </c>
      <c r="AK51" s="91">
        <f t="shared" si="4"/>
        <v>2</v>
      </c>
      <c r="AL51" s="76" t="str">
        <f t="shared" si="5"/>
        <v/>
      </c>
      <c r="AM51" s="91">
        <f t="shared" si="6"/>
        <v>0</v>
      </c>
      <c r="AN51" s="91">
        <f t="shared" si="7"/>
        <v>0</v>
      </c>
      <c r="AO51" s="76">
        <f t="shared" si="8"/>
        <v>0</v>
      </c>
      <c r="AP51" s="76" t="str">
        <f t="shared" si="9"/>
        <v/>
      </c>
      <c r="AQ51" s="76" t="str">
        <f t="shared" si="10"/>
        <v/>
      </c>
      <c r="AR51" s="76" t="str">
        <f t="shared" si="15"/>
        <v/>
      </c>
    </row>
    <row r="52" spans="1:48" ht="17" customHeight="1">
      <c r="A52" s="10">
        <f t="shared" si="0"/>
        <v>45537</v>
      </c>
      <c r="B52" s="10"/>
      <c r="C52" s="10"/>
      <c r="D52" s="10"/>
      <c r="E52" s="21">
        <f t="shared" si="1"/>
        <v>2</v>
      </c>
      <c r="F52" s="21"/>
      <c r="G52" s="25"/>
      <c r="H52" s="25"/>
      <c r="I52" s="25"/>
      <c r="J52" s="25"/>
      <c r="K52" s="25"/>
      <c r="L52" s="25"/>
      <c r="M52" s="37"/>
      <c r="N52" s="37"/>
      <c r="O52" s="37"/>
      <c r="P52" s="37"/>
      <c r="Q52" s="37"/>
      <c r="R52" s="37"/>
      <c r="S52" s="37"/>
      <c r="T52" s="37"/>
      <c r="U52" s="37"/>
      <c r="V52" s="37"/>
      <c r="W52" s="37"/>
      <c r="X52" s="37"/>
      <c r="Y52" s="37"/>
      <c r="Z52" s="37"/>
      <c r="AA52" s="37"/>
      <c r="AB52" s="37"/>
      <c r="AD52" s="64">
        <v>33</v>
      </c>
      <c r="AE52" s="2"/>
      <c r="AF52" s="68" t="s">
        <v>63</v>
      </c>
      <c r="AG52" s="76">
        <f>COUNTIF($AG$20:$AG$50,"作業日")</f>
        <v>0</v>
      </c>
      <c r="AH52" s="76" t="str">
        <f>IF(A5="月間現場閉所計画書","",COUNTIF($AH$20:$AH$50,"作業日")+COUNTIF($AH$20:$AH$50,"振替作業日"))</f>
        <v/>
      </c>
      <c r="AJ52" s="76">
        <f t="shared" si="3"/>
        <v>1</v>
      </c>
      <c r="AK52" s="91">
        <f t="shared" si="4"/>
        <v>3</v>
      </c>
      <c r="AL52" s="76" t="str">
        <f t="shared" si="5"/>
        <v/>
      </c>
      <c r="AM52" s="91">
        <f t="shared" si="6"/>
        <v>0</v>
      </c>
      <c r="AN52" s="91">
        <f t="shared" si="7"/>
        <v>0</v>
      </c>
      <c r="AO52" s="76">
        <f t="shared" si="8"/>
        <v>0</v>
      </c>
      <c r="AP52" s="76" t="str">
        <f t="shared" si="9"/>
        <v/>
      </c>
      <c r="AQ52" s="76" t="str">
        <f t="shared" si="10"/>
        <v/>
      </c>
      <c r="AR52" s="76" t="str">
        <f t="shared" si="15"/>
        <v/>
      </c>
    </row>
    <row r="53" spans="1:48" ht="17" customHeight="1">
      <c r="A53" s="10">
        <f t="shared" si="0"/>
        <v>45538</v>
      </c>
      <c r="B53" s="10"/>
      <c r="C53" s="10"/>
      <c r="D53" s="10"/>
      <c r="E53" s="21">
        <f t="shared" si="1"/>
        <v>3</v>
      </c>
      <c r="F53" s="21"/>
      <c r="G53" s="25"/>
      <c r="H53" s="25"/>
      <c r="I53" s="25"/>
      <c r="J53" s="25"/>
      <c r="K53" s="25"/>
      <c r="L53" s="25"/>
      <c r="M53" s="37"/>
      <c r="N53" s="37"/>
      <c r="O53" s="37"/>
      <c r="P53" s="37"/>
      <c r="Q53" s="37"/>
      <c r="R53" s="37"/>
      <c r="S53" s="37"/>
      <c r="T53" s="37"/>
      <c r="U53" s="37"/>
      <c r="V53" s="37"/>
      <c r="W53" s="37"/>
      <c r="X53" s="37"/>
      <c r="Y53" s="37"/>
      <c r="Z53" s="37"/>
      <c r="AA53" s="37"/>
      <c r="AB53" s="37"/>
      <c r="AD53" s="64">
        <v>34</v>
      </c>
      <c r="AE53" s="2"/>
      <c r="AF53" s="68" t="s">
        <v>25</v>
      </c>
      <c r="AG53" s="76">
        <f>COUNTIF($AG$20:$AG$50,"閉所日")</f>
        <v>0</v>
      </c>
      <c r="AH53" s="76" t="str">
        <f>IF(A5="月間現場閉所計画書","",COUNTIF($AH$20:$AH$50,"閉所日")+COUNTIF($AH$20:$AH$50,"振替閉所日"))</f>
        <v/>
      </c>
      <c r="AJ53" s="76">
        <f t="shared" si="3"/>
        <v>1</v>
      </c>
      <c r="AK53" s="91">
        <f t="shared" si="4"/>
        <v>4</v>
      </c>
      <c r="AL53" s="76" t="str">
        <f t="shared" si="5"/>
        <v/>
      </c>
      <c r="AM53" s="91">
        <f t="shared" si="6"/>
        <v>0</v>
      </c>
      <c r="AN53" s="91">
        <f t="shared" si="7"/>
        <v>0</v>
      </c>
      <c r="AO53" s="76">
        <f t="shared" si="8"/>
        <v>0</v>
      </c>
      <c r="AP53" s="76" t="str">
        <f t="shared" si="9"/>
        <v/>
      </c>
      <c r="AQ53" s="76" t="str">
        <f t="shared" si="10"/>
        <v/>
      </c>
      <c r="AR53" s="86" t="str">
        <f t="shared" si="15"/>
        <v/>
      </c>
    </row>
    <row r="54" spans="1:48" ht="17" customHeight="1">
      <c r="A54" s="10">
        <f t="shared" si="0"/>
        <v>45539</v>
      </c>
      <c r="B54" s="10"/>
      <c r="C54" s="10"/>
      <c r="D54" s="10"/>
      <c r="E54" s="21">
        <f t="shared" si="1"/>
        <v>4</v>
      </c>
      <c r="F54" s="21"/>
      <c r="G54" s="25"/>
      <c r="H54" s="25"/>
      <c r="I54" s="25"/>
      <c r="J54" s="25"/>
      <c r="K54" s="25"/>
      <c r="L54" s="25"/>
      <c r="M54" s="37"/>
      <c r="N54" s="37"/>
      <c r="O54" s="37"/>
      <c r="P54" s="37"/>
      <c r="Q54" s="37"/>
      <c r="R54" s="37"/>
      <c r="S54" s="37"/>
      <c r="T54" s="37"/>
      <c r="U54" s="37"/>
      <c r="V54" s="37"/>
      <c r="W54" s="37"/>
      <c r="X54" s="37"/>
      <c r="Y54" s="37"/>
      <c r="Z54" s="37"/>
      <c r="AA54" s="37"/>
      <c r="AB54" s="37"/>
      <c r="AD54" s="64">
        <v>35</v>
      </c>
      <c r="AE54" s="2"/>
      <c r="AF54" s="68"/>
      <c r="AG54" s="76"/>
      <c r="AH54" s="52"/>
      <c r="AI54" s="85" t="str">
        <f>IF(AND(AF48="",AK54=7),"●","")</f>
        <v/>
      </c>
      <c r="AJ54" s="54">
        <f t="shared" si="3"/>
        <v>1</v>
      </c>
      <c r="AK54" s="91">
        <f t="shared" si="4"/>
        <v>5</v>
      </c>
      <c r="AL54" s="76" t="str">
        <f t="shared" si="5"/>
        <v/>
      </c>
      <c r="AM54" s="91">
        <f t="shared" si="6"/>
        <v>0</v>
      </c>
      <c r="AN54" s="91">
        <f t="shared" si="7"/>
        <v>0</v>
      </c>
      <c r="AO54" s="76">
        <f t="shared" si="8"/>
        <v>0</v>
      </c>
      <c r="AP54" s="76" t="str">
        <f t="shared" si="9"/>
        <v/>
      </c>
      <c r="AQ54" s="52" t="str">
        <f t="shared" si="10"/>
        <v/>
      </c>
      <c r="AR54" s="85" t="str">
        <f>IF(AI54="●","",IF(AQ54="","",IF(AQ54&gt;=AP54,"OK","NG")))</f>
        <v/>
      </c>
    </row>
    <row r="55" spans="1:48" ht="17" customHeight="1">
      <c r="A55" s="10">
        <f t="shared" si="0"/>
        <v>45540</v>
      </c>
      <c r="B55" s="10"/>
      <c r="C55" s="10"/>
      <c r="D55" s="10"/>
      <c r="E55" s="21">
        <f t="shared" si="1"/>
        <v>5</v>
      </c>
      <c r="F55" s="21"/>
      <c r="G55" s="25"/>
      <c r="H55" s="25"/>
      <c r="I55" s="25"/>
      <c r="J55" s="25"/>
      <c r="K55" s="25"/>
      <c r="L55" s="25"/>
      <c r="M55" s="37"/>
      <c r="N55" s="37"/>
      <c r="O55" s="37"/>
      <c r="P55" s="37"/>
      <c r="Q55" s="37"/>
      <c r="R55" s="37"/>
      <c r="S55" s="37"/>
      <c r="T55" s="37"/>
      <c r="U55" s="37"/>
      <c r="V55" s="37"/>
      <c r="W55" s="37"/>
      <c r="X55" s="37"/>
      <c r="Y55" s="37"/>
      <c r="Z55" s="37"/>
      <c r="AA55" s="37"/>
      <c r="AB55" s="37"/>
      <c r="AD55" s="64">
        <v>36</v>
      </c>
      <c r="AE55" s="2"/>
      <c r="AF55" s="68"/>
      <c r="AG55" s="76"/>
      <c r="AH55" s="52"/>
      <c r="AI55" s="85" t="str">
        <f>IF(AND(AF48="",AK55=7),"●",IF(AND(AF49="",AK55=7),"●",""))</f>
        <v/>
      </c>
      <c r="AJ55" s="54">
        <f t="shared" si="3"/>
        <v>1</v>
      </c>
      <c r="AK55" s="91">
        <f t="shared" si="4"/>
        <v>6</v>
      </c>
      <c r="AL55" s="76" t="str">
        <f t="shared" si="5"/>
        <v/>
      </c>
      <c r="AM55" s="91">
        <f t="shared" si="6"/>
        <v>0</v>
      </c>
      <c r="AN55" s="91">
        <f t="shared" si="7"/>
        <v>0</v>
      </c>
      <c r="AO55" s="76">
        <f t="shared" si="8"/>
        <v>0</v>
      </c>
      <c r="AP55" s="76" t="str">
        <f t="shared" si="9"/>
        <v/>
      </c>
      <c r="AQ55" s="52" t="str">
        <f t="shared" si="10"/>
        <v/>
      </c>
      <c r="AR55" s="85" t="str">
        <f>IF(AI55="●","",IF(AQ55="","",IF(AQ55&gt;=AP55,"OK","NG")))</f>
        <v/>
      </c>
    </row>
    <row r="56" spans="1:48" ht="17" customHeight="1">
      <c r="A56" s="10">
        <f t="shared" si="0"/>
        <v>45541</v>
      </c>
      <c r="B56" s="10"/>
      <c r="C56" s="10"/>
      <c r="D56" s="10"/>
      <c r="E56" s="21">
        <f t="shared" si="1"/>
        <v>6</v>
      </c>
      <c r="F56" s="21"/>
      <c r="G56" s="25"/>
      <c r="H56" s="25"/>
      <c r="I56" s="25"/>
      <c r="J56" s="25"/>
      <c r="K56" s="25"/>
      <c r="L56" s="25"/>
      <c r="M56" s="37"/>
      <c r="N56" s="37"/>
      <c r="O56" s="37"/>
      <c r="P56" s="37"/>
      <c r="Q56" s="37"/>
      <c r="R56" s="37"/>
      <c r="S56" s="37"/>
      <c r="T56" s="37"/>
      <c r="U56" s="37"/>
      <c r="V56" s="37"/>
      <c r="W56" s="37"/>
      <c r="X56" s="37"/>
      <c r="Y56" s="37"/>
      <c r="Z56" s="37"/>
      <c r="AA56" s="37"/>
      <c r="AB56" s="37"/>
      <c r="AD56" s="65">
        <v>37</v>
      </c>
      <c r="AE56" s="2"/>
      <c r="AF56" s="76"/>
      <c r="AG56" s="76"/>
      <c r="AH56" s="52"/>
      <c r="AI56" s="85" t="str">
        <f>IF(AND(AF48="",AK56=7),"●",IF(AND(AF49="",AK56=7),"●",IF(AND(AF50="",AK56=7),"●","")))</f>
        <v/>
      </c>
      <c r="AJ56" s="54">
        <f t="shared" si="3"/>
        <v>1</v>
      </c>
      <c r="AK56" s="91">
        <f t="shared" si="4"/>
        <v>7</v>
      </c>
      <c r="AL56" s="76" t="str">
        <f t="shared" si="5"/>
        <v/>
      </c>
      <c r="AM56" s="91">
        <f t="shared" si="6"/>
        <v>0</v>
      </c>
      <c r="AN56" s="91">
        <f t="shared" si="7"/>
        <v>0</v>
      </c>
      <c r="AO56" s="76">
        <f t="shared" si="8"/>
        <v>0</v>
      </c>
      <c r="AP56" s="76">
        <f t="shared" si="9"/>
        <v>0</v>
      </c>
      <c r="AQ56" s="52">
        <f t="shared" si="10"/>
        <v>0</v>
      </c>
      <c r="AR56" s="85" t="str">
        <f>IF(AI56="●","",IF(AQ56="","",IF(AQ56&gt;=AP56,"OK","NG")))</f>
        <v>OK</v>
      </c>
    </row>
    <row r="57" spans="1:48" ht="17" customHeight="1">
      <c r="A57" s="11" t="s">
        <v>9</v>
      </c>
      <c r="B57" s="11"/>
      <c r="C57" s="11"/>
      <c r="D57" s="11"/>
      <c r="E57" s="11"/>
      <c r="F57" s="11"/>
      <c r="G57" s="26">
        <f>AG51</f>
        <v>0</v>
      </c>
      <c r="H57" s="26"/>
      <c r="I57" s="26"/>
      <c r="J57" s="26" t="str">
        <f>AH51</f>
        <v/>
      </c>
      <c r="K57" s="26"/>
      <c r="L57" s="26"/>
      <c r="M57" s="38" t="str">
        <f>IF(A5="月間現場閉所計画書","※対象となる土日の日数【計画時】："&amp;$W$62&amp;"日","※対象となる土日の日数："&amp;$W$62&amp;"日")</f>
        <v>※対象となる土日の日数【計画時】：0日</v>
      </c>
      <c r="N57" s="43"/>
      <c r="O57" s="43"/>
      <c r="P57" s="43"/>
      <c r="Q57" s="43"/>
      <c r="R57" s="43"/>
      <c r="S57" s="43"/>
      <c r="T57" s="43"/>
      <c r="U57" s="43"/>
      <c r="V57" s="43"/>
      <c r="W57" s="43"/>
      <c r="X57" s="43"/>
      <c r="Y57" s="43"/>
      <c r="Z57" s="43"/>
      <c r="AA57" s="43"/>
      <c r="AB57" s="59"/>
      <c r="AJ57" s="1"/>
      <c r="AP57" s="1"/>
      <c r="AR57" s="1"/>
    </row>
    <row r="58" spans="1:48" ht="17" customHeight="1">
      <c r="A58" s="12" t="s">
        <v>39</v>
      </c>
      <c r="B58" s="12"/>
      <c r="C58" s="12"/>
      <c r="D58" s="12"/>
      <c r="E58" s="12"/>
      <c r="F58" s="12"/>
      <c r="G58" s="27">
        <f>AG52</f>
        <v>0</v>
      </c>
      <c r="H58" s="27"/>
      <c r="I58" s="27"/>
      <c r="J58" s="27" t="str">
        <f>AH52</f>
        <v/>
      </c>
      <c r="K58" s="27"/>
      <c r="L58" s="27"/>
      <c r="M58" s="39"/>
      <c r="N58" s="44"/>
      <c r="O58" s="44"/>
      <c r="P58" s="44"/>
      <c r="Q58" s="44"/>
      <c r="R58" s="44"/>
      <c r="S58" s="44"/>
      <c r="T58" s="44"/>
      <c r="U58" s="44"/>
      <c r="V58" s="44"/>
      <c r="W58" s="44"/>
      <c r="X58" s="44"/>
      <c r="Y58" s="44"/>
      <c r="Z58" s="44"/>
      <c r="AA58" s="44"/>
      <c r="AB58" s="60"/>
      <c r="AJ58" s="1"/>
      <c r="AP58" s="1"/>
      <c r="AR58" s="1"/>
    </row>
    <row r="59" spans="1:48" ht="17" customHeight="1">
      <c r="A59" s="12" t="s">
        <v>41</v>
      </c>
      <c r="B59" s="12"/>
      <c r="C59" s="12"/>
      <c r="D59" s="12"/>
      <c r="E59" s="12"/>
      <c r="F59" s="12"/>
      <c r="G59" s="27">
        <f>AG53</f>
        <v>0</v>
      </c>
      <c r="H59" s="27"/>
      <c r="I59" s="27"/>
      <c r="J59" s="27" t="str">
        <f>AH53</f>
        <v/>
      </c>
      <c r="K59" s="27"/>
      <c r="L59" s="27"/>
      <c r="M59" s="40" t="s">
        <v>38</v>
      </c>
      <c r="N59" s="45"/>
      <c r="O59" s="45"/>
      <c r="P59" s="45"/>
      <c r="Q59" s="45"/>
      <c r="R59" s="45"/>
      <c r="S59" s="45"/>
      <c r="T59" s="45"/>
      <c r="U59" s="45"/>
      <c r="V59" s="45"/>
      <c r="W59" s="45"/>
      <c r="X59" s="45"/>
      <c r="Y59" s="45"/>
      <c r="Z59" s="55" t="str">
        <f>IF($J$60="","",IF($J$57=0,"達成",IF($J$60&gt;=0.285,"達成",IF($J$59&gt;=$W$62,"達成","未達成"))))</f>
        <v/>
      </c>
      <c r="AA59" s="55"/>
      <c r="AB59" s="61"/>
    </row>
    <row r="60" spans="1:48" ht="17" customHeight="1">
      <c r="A60" s="13" t="s">
        <v>43</v>
      </c>
      <c r="B60" s="13"/>
      <c r="C60" s="13"/>
      <c r="D60" s="13"/>
      <c r="E60" s="13"/>
      <c r="F60" s="13"/>
      <c r="G60" s="28">
        <f>IF(G57=0,0,ROUNDDOWN(G62,3))</f>
        <v>0</v>
      </c>
      <c r="H60" s="28"/>
      <c r="I60" s="28"/>
      <c r="J60" s="28" t="str">
        <f>IF(A5="月間現場閉所計画書","",IF(J57=0,0,ROUNDDOWN(J62,3)))</f>
        <v/>
      </c>
      <c r="K60" s="28"/>
      <c r="L60" s="28"/>
      <c r="M60" s="40" t="s">
        <v>3</v>
      </c>
      <c r="N60" s="45"/>
      <c r="O60" s="45"/>
      <c r="P60" s="45"/>
      <c r="Q60" s="45"/>
      <c r="R60" s="45"/>
      <c r="S60" s="45"/>
      <c r="T60" s="45"/>
      <c r="U60" s="45"/>
      <c r="V60" s="45"/>
      <c r="W60" s="45"/>
      <c r="X60" s="45"/>
      <c r="Y60" s="45"/>
      <c r="Z60" s="56" t="str">
        <f>IF(J60="","",IF(COUNTIF(AR14:AR56,"NG")&gt;0,"未達成","達成"))</f>
        <v/>
      </c>
      <c r="AA60" s="56"/>
      <c r="AB60" s="62"/>
    </row>
    <row r="61" spans="1:48" ht="18" customHeight="1"/>
    <row r="62" spans="1:48" ht="18" customHeight="1">
      <c r="G62" s="29" t="e">
        <f>G59/G57</f>
        <v>#DIV/0!</v>
      </c>
      <c r="H62" s="32"/>
      <c r="I62" s="32"/>
      <c r="J62" s="32" t="e">
        <f>J59/J57</f>
        <v>#VALUE!</v>
      </c>
      <c r="K62" s="32"/>
      <c r="L62" s="35"/>
      <c r="M62" s="41">
        <f>C7+2018</f>
        <v>2024</v>
      </c>
      <c r="N62" s="46"/>
      <c r="O62" s="46"/>
      <c r="P62" s="46"/>
      <c r="Q62" s="46" t="s">
        <v>10</v>
      </c>
      <c r="R62" s="49"/>
      <c r="S62" s="41">
        <f>G7</f>
        <v>8</v>
      </c>
      <c r="T62" s="46"/>
      <c r="U62" s="46" t="s">
        <v>36</v>
      </c>
      <c r="V62" s="49"/>
      <c r="W62" s="52">
        <f>IF(A5="月間現場閉所計画書",SUM(AU20:AU50),SUM(AV20:AV50))</f>
        <v>0</v>
      </c>
      <c r="X62" s="53"/>
      <c r="Y62" s="54"/>
    </row>
    <row r="63" spans="1:48" ht="18" customHeight="1">
      <c r="M63" s="42"/>
      <c r="N63" s="42"/>
      <c r="O63" s="42"/>
      <c r="P63" s="42"/>
      <c r="Q63" s="47"/>
      <c r="R63" s="47"/>
      <c r="S63" s="42"/>
      <c r="T63" s="42"/>
      <c r="U63" s="47"/>
      <c r="V63" s="47"/>
    </row>
    <row r="64" spans="1:48" ht="18" customHeight="1"/>
    <row r="65" spans="26:26" ht="18" customHeight="1"/>
    <row r="67" spans="26:26" ht="18" customHeight="1">
      <c r="Z67" s="57"/>
    </row>
  </sheetData>
  <sheetProtection password="B922" sheet="1" objects="1" scenarios="1"/>
  <mergeCells count="263">
    <mergeCell ref="S5:AB5"/>
    <mergeCell ref="M7:Q7"/>
    <mergeCell ref="R7:AB7"/>
    <mergeCell ref="M8:Q8"/>
    <mergeCell ref="R8:AB8"/>
    <mergeCell ref="A10:C10"/>
    <mergeCell ref="D10:P10"/>
    <mergeCell ref="Q10:S10"/>
    <mergeCell ref="T10:AB10"/>
    <mergeCell ref="A11:C11"/>
    <mergeCell ref="D11:P11"/>
    <mergeCell ref="Q11:S11"/>
    <mergeCell ref="T11:AB11"/>
    <mergeCell ref="A13:D13"/>
    <mergeCell ref="E13:F13"/>
    <mergeCell ref="G13:I13"/>
    <mergeCell ref="J13:L13"/>
    <mergeCell ref="M13:AB13"/>
    <mergeCell ref="A14:D14"/>
    <mergeCell ref="E14:F14"/>
    <mergeCell ref="G14:I14"/>
    <mergeCell ref="J14:L14"/>
    <mergeCell ref="M14:AB14"/>
    <mergeCell ref="A15:D15"/>
    <mergeCell ref="E15:F15"/>
    <mergeCell ref="G15:I15"/>
    <mergeCell ref="J15:L15"/>
    <mergeCell ref="M15:AB15"/>
    <mergeCell ref="A16:D16"/>
    <mergeCell ref="E16:F16"/>
    <mergeCell ref="G16:I16"/>
    <mergeCell ref="J16:L16"/>
    <mergeCell ref="M16:AB16"/>
    <mergeCell ref="A17:D17"/>
    <mergeCell ref="E17:F17"/>
    <mergeCell ref="G17:I17"/>
    <mergeCell ref="J17:L17"/>
    <mergeCell ref="M17:AB17"/>
    <mergeCell ref="A18:D18"/>
    <mergeCell ref="E18:F18"/>
    <mergeCell ref="G18:I18"/>
    <mergeCell ref="J18:L18"/>
    <mergeCell ref="M18:AB18"/>
    <mergeCell ref="A19:D19"/>
    <mergeCell ref="E19:F19"/>
    <mergeCell ref="G19:I19"/>
    <mergeCell ref="J19:L19"/>
    <mergeCell ref="M19:AB19"/>
    <mergeCell ref="A20:D20"/>
    <mergeCell ref="E20:F20"/>
    <mergeCell ref="G20:I20"/>
    <mergeCell ref="J20:L20"/>
    <mergeCell ref="M20:AB20"/>
    <mergeCell ref="A21:D21"/>
    <mergeCell ref="E21:F21"/>
    <mergeCell ref="G21:I21"/>
    <mergeCell ref="J21:L21"/>
    <mergeCell ref="M21:AB21"/>
    <mergeCell ref="A22:D22"/>
    <mergeCell ref="E22:F22"/>
    <mergeCell ref="G22:I22"/>
    <mergeCell ref="J22:L22"/>
    <mergeCell ref="M22:AB22"/>
    <mergeCell ref="A23:D23"/>
    <mergeCell ref="E23:F23"/>
    <mergeCell ref="G23:I23"/>
    <mergeCell ref="J23:L23"/>
    <mergeCell ref="M23:AB23"/>
    <mergeCell ref="A24:D24"/>
    <mergeCell ref="E24:F24"/>
    <mergeCell ref="G24:I24"/>
    <mergeCell ref="J24:L24"/>
    <mergeCell ref="M24:AB24"/>
    <mergeCell ref="A25:D25"/>
    <mergeCell ref="E25:F25"/>
    <mergeCell ref="G25:I25"/>
    <mergeCell ref="J25:L25"/>
    <mergeCell ref="M25:AB25"/>
    <mergeCell ref="A26:D26"/>
    <mergeCell ref="E26:F26"/>
    <mergeCell ref="G26:I26"/>
    <mergeCell ref="J26:L26"/>
    <mergeCell ref="M26:AB26"/>
    <mergeCell ref="A27:D27"/>
    <mergeCell ref="E27:F27"/>
    <mergeCell ref="G27:I27"/>
    <mergeCell ref="J27:L27"/>
    <mergeCell ref="M27:AB27"/>
    <mergeCell ref="A28:D28"/>
    <mergeCell ref="E28:F28"/>
    <mergeCell ref="G28:I28"/>
    <mergeCell ref="J28:L28"/>
    <mergeCell ref="M28:AB28"/>
    <mergeCell ref="A29:D29"/>
    <mergeCell ref="E29:F29"/>
    <mergeCell ref="G29:I29"/>
    <mergeCell ref="J29:L29"/>
    <mergeCell ref="M29:AB29"/>
    <mergeCell ref="A30:D30"/>
    <mergeCell ref="E30:F30"/>
    <mergeCell ref="G30:I30"/>
    <mergeCell ref="J30:L30"/>
    <mergeCell ref="M30:AB30"/>
    <mergeCell ref="A31:D31"/>
    <mergeCell ref="E31:F31"/>
    <mergeCell ref="G31:I31"/>
    <mergeCell ref="J31:L31"/>
    <mergeCell ref="M31:AB31"/>
    <mergeCell ref="A32:D32"/>
    <mergeCell ref="E32:F32"/>
    <mergeCell ref="G32:I32"/>
    <mergeCell ref="J32:L32"/>
    <mergeCell ref="M32:AB32"/>
    <mergeCell ref="A33:D33"/>
    <mergeCell ref="E33:F33"/>
    <mergeCell ref="G33:I33"/>
    <mergeCell ref="J33:L33"/>
    <mergeCell ref="M33:AB33"/>
    <mergeCell ref="A34:D34"/>
    <mergeCell ref="E34:F34"/>
    <mergeCell ref="G34:I34"/>
    <mergeCell ref="J34:L34"/>
    <mergeCell ref="M34:AB34"/>
    <mergeCell ref="A35:D35"/>
    <mergeCell ref="E35:F35"/>
    <mergeCell ref="G35:I35"/>
    <mergeCell ref="J35:L35"/>
    <mergeCell ref="M35:AB35"/>
    <mergeCell ref="A36:D36"/>
    <mergeCell ref="E36:F36"/>
    <mergeCell ref="G36:I36"/>
    <mergeCell ref="J36:L36"/>
    <mergeCell ref="M36:AB36"/>
    <mergeCell ref="A37:D37"/>
    <mergeCell ref="E37:F37"/>
    <mergeCell ref="G37:I37"/>
    <mergeCell ref="J37:L37"/>
    <mergeCell ref="M37:AB37"/>
    <mergeCell ref="A38:D38"/>
    <mergeCell ref="E38:F38"/>
    <mergeCell ref="G38:I38"/>
    <mergeCell ref="J38:L38"/>
    <mergeCell ref="M38:AB38"/>
    <mergeCell ref="A39:D39"/>
    <mergeCell ref="E39:F39"/>
    <mergeCell ref="G39:I39"/>
    <mergeCell ref="J39:L39"/>
    <mergeCell ref="M39:AB39"/>
    <mergeCell ref="A40:D40"/>
    <mergeCell ref="E40:F40"/>
    <mergeCell ref="G40:I40"/>
    <mergeCell ref="J40:L40"/>
    <mergeCell ref="M40:AB40"/>
    <mergeCell ref="A41:D41"/>
    <mergeCell ref="E41:F41"/>
    <mergeCell ref="G41:I41"/>
    <mergeCell ref="J41:L41"/>
    <mergeCell ref="M41:AB41"/>
    <mergeCell ref="A42:D42"/>
    <mergeCell ref="E42:F42"/>
    <mergeCell ref="G42:I42"/>
    <mergeCell ref="J42:L42"/>
    <mergeCell ref="M42:AB42"/>
    <mergeCell ref="A43:D43"/>
    <mergeCell ref="E43:F43"/>
    <mergeCell ref="G43:I43"/>
    <mergeCell ref="J43:L43"/>
    <mergeCell ref="M43:AB43"/>
    <mergeCell ref="A44:D44"/>
    <mergeCell ref="E44:F44"/>
    <mergeCell ref="G44:I44"/>
    <mergeCell ref="J44:L44"/>
    <mergeCell ref="M44:AB44"/>
    <mergeCell ref="A45:D45"/>
    <mergeCell ref="E45:F45"/>
    <mergeCell ref="G45:I45"/>
    <mergeCell ref="J45:L45"/>
    <mergeCell ref="M45:AB45"/>
    <mergeCell ref="A46:D46"/>
    <mergeCell ref="E46:F46"/>
    <mergeCell ref="G46:I46"/>
    <mergeCell ref="J46:L46"/>
    <mergeCell ref="M46:AB46"/>
    <mergeCell ref="A47:D47"/>
    <mergeCell ref="E47:F47"/>
    <mergeCell ref="G47:I47"/>
    <mergeCell ref="J47:L47"/>
    <mergeCell ref="M47:AB47"/>
    <mergeCell ref="A48:D48"/>
    <mergeCell ref="E48:F48"/>
    <mergeCell ref="G48:I48"/>
    <mergeCell ref="J48:L48"/>
    <mergeCell ref="M48:AB48"/>
    <mergeCell ref="A49:D49"/>
    <mergeCell ref="E49:F49"/>
    <mergeCell ref="G49:I49"/>
    <mergeCell ref="J49:L49"/>
    <mergeCell ref="M49:AB49"/>
    <mergeCell ref="A50:D50"/>
    <mergeCell ref="E50:F50"/>
    <mergeCell ref="G50:I50"/>
    <mergeCell ref="J50:L50"/>
    <mergeCell ref="M50:AB50"/>
    <mergeCell ref="A51:D51"/>
    <mergeCell ref="E51:F51"/>
    <mergeCell ref="G51:I51"/>
    <mergeCell ref="J51:L51"/>
    <mergeCell ref="M51:AB51"/>
    <mergeCell ref="A52:D52"/>
    <mergeCell ref="E52:F52"/>
    <mergeCell ref="G52:I52"/>
    <mergeCell ref="J52:L52"/>
    <mergeCell ref="M52:AB52"/>
    <mergeCell ref="A53:D53"/>
    <mergeCell ref="E53:F53"/>
    <mergeCell ref="G53:I53"/>
    <mergeCell ref="J53:L53"/>
    <mergeCell ref="M53:AB53"/>
    <mergeCell ref="A54:D54"/>
    <mergeCell ref="E54:F54"/>
    <mergeCell ref="G54:I54"/>
    <mergeCell ref="J54:L54"/>
    <mergeCell ref="M54:AB54"/>
    <mergeCell ref="A55:D55"/>
    <mergeCell ref="E55:F55"/>
    <mergeCell ref="G55:I55"/>
    <mergeCell ref="J55:L55"/>
    <mergeCell ref="M55:AB55"/>
    <mergeCell ref="A56:D56"/>
    <mergeCell ref="E56:F56"/>
    <mergeCell ref="G56:I56"/>
    <mergeCell ref="J56:L56"/>
    <mergeCell ref="M56:AB56"/>
    <mergeCell ref="A57:F57"/>
    <mergeCell ref="G57:I57"/>
    <mergeCell ref="J57:L57"/>
    <mergeCell ref="A58:F58"/>
    <mergeCell ref="G58:I58"/>
    <mergeCell ref="J58:L58"/>
    <mergeCell ref="A59:F59"/>
    <mergeCell ref="G59:I59"/>
    <mergeCell ref="J59:L59"/>
    <mergeCell ref="M59:Y59"/>
    <mergeCell ref="Z59:AB59"/>
    <mergeCell ref="A60:F60"/>
    <mergeCell ref="G60:I60"/>
    <mergeCell ref="J60:L60"/>
    <mergeCell ref="M60:Y60"/>
    <mergeCell ref="Z60:AB60"/>
    <mergeCell ref="G62:I62"/>
    <mergeCell ref="J62:L62"/>
    <mergeCell ref="M62:P62"/>
    <mergeCell ref="Q62:R62"/>
    <mergeCell ref="S62:T62"/>
    <mergeCell ref="U62:V62"/>
    <mergeCell ref="W62:Y62"/>
    <mergeCell ref="A5:R6"/>
    <mergeCell ref="A7:B8"/>
    <mergeCell ref="C7:D8"/>
    <mergeCell ref="E7:F8"/>
    <mergeCell ref="G7:H8"/>
    <mergeCell ref="I7:J8"/>
    <mergeCell ref="M57:AB58"/>
  </mergeCells>
  <phoneticPr fontId="1" type="Hiragana"/>
  <conditionalFormatting sqref="A14:D56">
    <cfRule type="expression" dxfId="11" priority="3">
      <formula>WEEKDAY(E14)=7</formula>
    </cfRule>
    <cfRule type="expression" dxfId="10" priority="4">
      <formula>WEEKDAY(E14)=1</formula>
    </cfRule>
  </conditionalFormatting>
  <conditionalFormatting sqref="E14:F56">
    <cfRule type="expression" dxfId="9" priority="2">
      <formula>WEEKDAY(E14)=1</formula>
    </cfRule>
    <cfRule type="expression" dxfId="8" priority="1">
      <formula>WEEKDAY(E14)=7</formula>
    </cfRule>
  </conditionalFormatting>
  <dataValidations count="3">
    <dataValidation type="list" allowBlank="1" showDropDown="0" showInputMessage="1" showErrorMessage="1" sqref="A5:R6">
      <formula1>"月間現場閉所計画書,月間現場閉所実施報告書"</formula1>
    </dataValidation>
    <dataValidation type="list" allowBlank="1" showDropDown="0" showInputMessage="1" showErrorMessage="1" sqref="G14:I56">
      <formula1>"作業日,閉所日,除外日"</formula1>
    </dataValidation>
    <dataValidation type="list" allowBlank="1" showDropDown="0" showInputMessage="1" showErrorMessage="1" sqref="J14:L56">
      <formula1>"作業日,閉所日,除外日,振替作業日,振替閉所日"</formula1>
    </dataValidation>
  </dataValidations>
  <printOptions horizontalCentered="1"/>
  <pageMargins left="0" right="0" top="0.19685039370078738" bottom="0" header="0.3" footer="0.3"/>
  <pageSetup paperSize="9" scale="84"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5:AV67"/>
  <sheetViews>
    <sheetView view="pageBreakPreview" zoomScaleSheetLayoutView="100" workbookViewId="0"/>
  </sheetViews>
  <sheetFormatPr defaultRowHeight="18" customHeight="1"/>
  <cols>
    <col min="1" max="28" width="3" style="1" customWidth="1"/>
    <col min="29" max="29" width="3.69921875" style="1" customWidth="1"/>
    <col min="30" max="30" width="3.69921875" style="2" customWidth="1"/>
    <col min="31" max="31" width="3.69921875" style="1" customWidth="1"/>
    <col min="32" max="32" width="12.5" style="1" bestFit="1" customWidth="1"/>
    <col min="33" max="33" width="6.8984375" style="2" bestFit="1" customWidth="1"/>
    <col min="34" max="34" width="6.8984375" style="1" bestFit="1" customWidth="1"/>
    <col min="35" max="35" width="8.69921875" style="2" bestFit="1" customWidth="1"/>
    <col min="36" max="36" width="5.09765625" style="2" bestFit="1" customWidth="1"/>
    <col min="37" max="38" width="5.09765625" style="1" bestFit="1" customWidth="1"/>
    <col min="39" max="40" width="4.19921875" style="1" bestFit="1" customWidth="1"/>
    <col min="41" max="41" width="5.09765625" style="1" bestFit="1" customWidth="1"/>
    <col min="42" max="42" width="10.59765625" style="2" bestFit="1" customWidth="1"/>
    <col min="43" max="43" width="10.59765625" style="1" bestFit="1" customWidth="1"/>
    <col min="44" max="44" width="6.8984375" style="2" bestFit="1" customWidth="1"/>
    <col min="45" max="16361" width="3" style="1" customWidth="1"/>
    <col min="16362" max="16384" width="8.796875" style="1" customWidth="1"/>
  </cols>
  <sheetData>
    <row r="2" spans="1:44" ht="18" customHeight="1"/>
    <row r="3" spans="1:44" ht="18" customHeight="1"/>
    <row r="5" spans="1:44" ht="17" customHeight="1">
      <c r="A5" s="3" t="s">
        <v>42</v>
      </c>
      <c r="B5" s="3"/>
      <c r="C5" s="3"/>
      <c r="D5" s="3"/>
      <c r="E5" s="3"/>
      <c r="F5" s="3"/>
      <c r="G5" s="3"/>
      <c r="H5" s="3"/>
      <c r="I5" s="3"/>
      <c r="J5" s="3"/>
      <c r="K5" s="3"/>
      <c r="L5" s="3"/>
      <c r="M5" s="3"/>
      <c r="N5" s="3"/>
      <c r="O5" s="3"/>
      <c r="P5" s="3"/>
      <c r="Q5" s="3"/>
      <c r="R5" s="3"/>
      <c r="S5" s="108" t="s">
        <v>44</v>
      </c>
      <c r="T5" s="108"/>
      <c r="U5" s="108"/>
      <c r="V5" s="108"/>
      <c r="W5" s="108"/>
      <c r="X5" s="108"/>
      <c r="Y5" s="108"/>
      <c r="Z5" s="108"/>
      <c r="AA5" s="108"/>
      <c r="AB5" s="108"/>
    </row>
    <row r="6" spans="1:44" ht="17" customHeight="1">
      <c r="A6" s="3"/>
      <c r="B6" s="3"/>
      <c r="C6" s="3"/>
      <c r="D6" s="3"/>
      <c r="E6" s="3"/>
      <c r="F6" s="3"/>
      <c r="G6" s="3"/>
      <c r="H6" s="3"/>
      <c r="I6" s="3"/>
      <c r="J6" s="3"/>
      <c r="K6" s="3"/>
      <c r="L6" s="3"/>
      <c r="M6" s="3"/>
      <c r="N6" s="3"/>
      <c r="O6" s="3"/>
      <c r="P6" s="3"/>
      <c r="Q6" s="3"/>
      <c r="R6" s="3"/>
      <c r="S6" s="51"/>
      <c r="T6" s="51"/>
      <c r="U6" s="51"/>
      <c r="V6" s="51"/>
      <c r="W6" s="51"/>
      <c r="X6" s="51"/>
      <c r="Y6" s="51"/>
      <c r="Z6" s="51"/>
      <c r="AA6" s="51"/>
      <c r="AB6" s="51"/>
      <c r="AK6" s="67" t="s">
        <v>61</v>
      </c>
      <c r="AM6" s="67" t="s">
        <v>62</v>
      </c>
      <c r="AN6" s="67" t="s">
        <v>26</v>
      </c>
      <c r="AP6" s="2" t="s">
        <v>7</v>
      </c>
      <c r="AQ6" s="2" t="s">
        <v>7</v>
      </c>
      <c r="AR6" s="2" t="s">
        <v>7</v>
      </c>
    </row>
    <row r="7" spans="1:44" ht="17" customHeight="1">
      <c r="A7" s="4" t="s">
        <v>14</v>
      </c>
      <c r="B7" s="14"/>
      <c r="C7" s="98">
        <v>6</v>
      </c>
      <c r="D7" s="100"/>
      <c r="E7" s="17" t="s">
        <v>10</v>
      </c>
      <c r="F7" s="22"/>
      <c r="G7" s="100">
        <v>8</v>
      </c>
      <c r="H7" s="104"/>
      <c r="I7" s="30" t="s">
        <v>36</v>
      </c>
      <c r="J7" s="33"/>
      <c r="K7" s="6"/>
      <c r="L7" s="19"/>
      <c r="M7" s="36" t="s">
        <v>2</v>
      </c>
      <c r="N7" s="36"/>
      <c r="O7" s="36"/>
      <c r="P7" s="36"/>
      <c r="Q7" s="36"/>
      <c r="R7" s="107" t="s">
        <v>65</v>
      </c>
      <c r="S7" s="107"/>
      <c r="T7" s="107"/>
      <c r="U7" s="107"/>
      <c r="V7" s="107"/>
      <c r="W7" s="107"/>
      <c r="X7" s="107"/>
      <c r="Y7" s="107"/>
      <c r="Z7" s="107"/>
      <c r="AA7" s="107"/>
      <c r="AB7" s="107"/>
      <c r="AE7" s="66"/>
      <c r="AF7" s="66"/>
      <c r="AJ7" s="86" t="s">
        <v>34</v>
      </c>
      <c r="AK7" s="86" t="s">
        <v>22</v>
      </c>
      <c r="AL7" s="86" t="s">
        <v>58</v>
      </c>
      <c r="AM7" s="86" t="s">
        <v>45</v>
      </c>
      <c r="AN7" s="86" t="s">
        <v>20</v>
      </c>
      <c r="AO7" s="86" t="s">
        <v>33</v>
      </c>
      <c r="AP7" s="86" t="s">
        <v>8</v>
      </c>
      <c r="AQ7" s="86" t="s">
        <v>57</v>
      </c>
      <c r="AR7" s="86" t="s">
        <v>60</v>
      </c>
    </row>
    <row r="8" spans="1:44" ht="17" customHeight="1">
      <c r="A8" s="5"/>
      <c r="B8" s="15"/>
      <c r="C8" s="99"/>
      <c r="D8" s="101"/>
      <c r="E8" s="18"/>
      <c r="F8" s="23"/>
      <c r="G8" s="101"/>
      <c r="H8" s="105"/>
      <c r="I8" s="31"/>
      <c r="J8" s="34"/>
      <c r="K8" s="6"/>
      <c r="L8" s="19"/>
      <c r="M8" s="36" t="s">
        <v>11</v>
      </c>
      <c r="N8" s="36"/>
      <c r="O8" s="36"/>
      <c r="P8" s="36"/>
      <c r="Q8" s="36"/>
      <c r="R8" s="107" t="s">
        <v>59</v>
      </c>
      <c r="S8" s="107"/>
      <c r="T8" s="107"/>
      <c r="U8" s="107"/>
      <c r="V8" s="107"/>
      <c r="W8" s="107"/>
      <c r="X8" s="107"/>
      <c r="Y8" s="107"/>
      <c r="Z8" s="107"/>
      <c r="AA8" s="107"/>
      <c r="AB8" s="107"/>
      <c r="AE8" s="66"/>
      <c r="AF8" s="66"/>
      <c r="AJ8" s="87"/>
      <c r="AK8" s="87"/>
      <c r="AL8" s="87"/>
      <c r="AM8" s="87"/>
      <c r="AN8" s="87"/>
      <c r="AO8" s="87"/>
      <c r="AP8" s="94"/>
      <c r="AQ8" s="94"/>
      <c r="AR8" s="94"/>
    </row>
    <row r="9" spans="1:44" ht="10" customHeight="1">
      <c r="A9" s="6"/>
      <c r="B9" s="6"/>
      <c r="C9" s="6"/>
      <c r="D9" s="19"/>
      <c r="E9" s="19"/>
      <c r="F9" s="19"/>
      <c r="G9" s="19"/>
      <c r="H9" s="19"/>
      <c r="I9" s="19"/>
      <c r="J9" s="19"/>
      <c r="K9" s="19"/>
      <c r="L9" s="19"/>
      <c r="M9" s="19"/>
      <c r="N9" s="19"/>
      <c r="O9" s="19"/>
      <c r="P9" s="19"/>
      <c r="Q9" s="19"/>
      <c r="R9" s="19"/>
      <c r="S9" s="19"/>
      <c r="T9" s="19"/>
      <c r="U9" s="19"/>
      <c r="V9" s="19"/>
      <c r="W9" s="19"/>
      <c r="X9" s="19"/>
      <c r="Y9" s="19"/>
      <c r="Z9" s="19"/>
      <c r="AA9" s="19"/>
      <c r="AB9" s="19"/>
      <c r="AJ9" s="87"/>
      <c r="AK9" s="87"/>
      <c r="AL9" s="87"/>
      <c r="AM9" s="87"/>
      <c r="AN9" s="87"/>
      <c r="AO9" s="87"/>
      <c r="AP9" s="94"/>
      <c r="AQ9" s="94"/>
      <c r="AR9" s="94"/>
    </row>
    <row r="10" spans="1:44" ht="17" customHeight="1">
      <c r="A10" s="7" t="s">
        <v>13</v>
      </c>
      <c r="B10" s="16"/>
      <c r="C10" s="16"/>
      <c r="D10" s="102" t="s">
        <v>66</v>
      </c>
      <c r="E10" s="102"/>
      <c r="F10" s="102"/>
      <c r="G10" s="102"/>
      <c r="H10" s="102"/>
      <c r="I10" s="102"/>
      <c r="J10" s="102"/>
      <c r="K10" s="102"/>
      <c r="L10" s="102"/>
      <c r="M10" s="102"/>
      <c r="N10" s="102"/>
      <c r="O10" s="102"/>
      <c r="P10" s="102"/>
      <c r="Q10" s="7" t="s">
        <v>24</v>
      </c>
      <c r="R10" s="16"/>
      <c r="S10" s="16"/>
      <c r="T10" s="102" t="s">
        <v>15</v>
      </c>
      <c r="U10" s="102"/>
      <c r="V10" s="102"/>
      <c r="W10" s="102"/>
      <c r="X10" s="102"/>
      <c r="Y10" s="102"/>
      <c r="Z10" s="102"/>
      <c r="AA10" s="102"/>
      <c r="AB10" s="110"/>
      <c r="AJ10" s="87"/>
      <c r="AK10" s="87"/>
      <c r="AL10" s="87"/>
      <c r="AM10" s="87"/>
      <c r="AN10" s="87"/>
      <c r="AO10" s="87"/>
      <c r="AP10" s="94"/>
      <c r="AQ10" s="94"/>
      <c r="AR10" s="94"/>
    </row>
    <row r="11" spans="1:44" ht="17" customHeight="1">
      <c r="A11" s="7" t="s">
        <v>19</v>
      </c>
      <c r="B11" s="16"/>
      <c r="C11" s="16"/>
      <c r="D11" s="102" t="s">
        <v>67</v>
      </c>
      <c r="E11" s="102"/>
      <c r="F11" s="102"/>
      <c r="G11" s="102"/>
      <c r="H11" s="102"/>
      <c r="I11" s="102"/>
      <c r="J11" s="102"/>
      <c r="K11" s="102"/>
      <c r="L11" s="102"/>
      <c r="M11" s="102"/>
      <c r="N11" s="102"/>
      <c r="O11" s="102"/>
      <c r="P11" s="102"/>
      <c r="Q11" s="7" t="s">
        <v>18</v>
      </c>
      <c r="R11" s="16"/>
      <c r="S11" s="16"/>
      <c r="T11" s="109">
        <v>45512</v>
      </c>
      <c r="U11" s="102"/>
      <c r="V11" s="102"/>
      <c r="W11" s="102"/>
      <c r="X11" s="102"/>
      <c r="Y11" s="102"/>
      <c r="Z11" s="102"/>
      <c r="AA11" s="102"/>
      <c r="AB11" s="110"/>
      <c r="AJ11" s="87"/>
      <c r="AK11" s="87"/>
      <c r="AL11" s="87"/>
      <c r="AM11" s="87"/>
      <c r="AN11" s="87"/>
      <c r="AO11" s="87"/>
      <c r="AP11" s="94"/>
      <c r="AQ11" s="94"/>
      <c r="AR11" s="94"/>
    </row>
    <row r="12" spans="1:44" ht="10"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J12" s="87"/>
      <c r="AK12" s="87"/>
      <c r="AL12" s="87"/>
      <c r="AM12" s="87"/>
      <c r="AN12" s="87"/>
      <c r="AO12" s="87"/>
      <c r="AP12" s="94"/>
      <c r="AQ12" s="94"/>
      <c r="AR12" s="94"/>
    </row>
    <row r="13" spans="1:44" ht="17" customHeight="1">
      <c r="A13" s="9" t="s">
        <v>29</v>
      </c>
      <c r="B13" s="9"/>
      <c r="C13" s="9"/>
      <c r="D13" s="9"/>
      <c r="E13" s="9" t="s">
        <v>30</v>
      </c>
      <c r="F13" s="9"/>
      <c r="G13" s="24" t="s">
        <v>35</v>
      </c>
      <c r="H13" s="24"/>
      <c r="I13" s="24"/>
      <c r="J13" s="24" t="s">
        <v>6</v>
      </c>
      <c r="K13" s="24"/>
      <c r="L13" s="24"/>
      <c r="M13" s="24" t="s">
        <v>32</v>
      </c>
      <c r="N13" s="24"/>
      <c r="O13" s="24"/>
      <c r="P13" s="24"/>
      <c r="Q13" s="24"/>
      <c r="R13" s="24"/>
      <c r="S13" s="24"/>
      <c r="T13" s="24"/>
      <c r="U13" s="24"/>
      <c r="V13" s="24"/>
      <c r="W13" s="24"/>
      <c r="X13" s="24"/>
      <c r="Y13" s="24"/>
      <c r="Z13" s="24"/>
      <c r="AA13" s="24"/>
      <c r="AB13" s="24"/>
      <c r="AE13" s="67"/>
      <c r="AF13" s="67"/>
      <c r="AG13" s="67"/>
      <c r="AH13" s="67"/>
      <c r="AJ13" s="87"/>
      <c r="AK13" s="87"/>
      <c r="AL13" s="87"/>
      <c r="AM13" s="87"/>
      <c r="AN13" s="87"/>
      <c r="AO13" s="87"/>
      <c r="AP13" s="94"/>
      <c r="AQ13" s="94"/>
      <c r="AR13" s="96"/>
    </row>
    <row r="14" spans="1:44" ht="17" customHeight="1">
      <c r="A14" s="10">
        <f t="shared" ref="A14:A56" si="0">DATE($M$62,$S$62,AD14)</f>
        <v>45499</v>
      </c>
      <c r="B14" s="10"/>
      <c r="C14" s="10"/>
      <c r="D14" s="10"/>
      <c r="E14" s="21">
        <f t="shared" ref="E14:E56" si="1">IF(A14="","",WEEKDAY(A14))</f>
        <v>6</v>
      </c>
      <c r="F14" s="21"/>
      <c r="G14" s="103"/>
      <c r="H14" s="103"/>
      <c r="I14" s="103"/>
      <c r="J14" s="25"/>
      <c r="K14" s="25"/>
      <c r="L14" s="25"/>
      <c r="M14" s="106"/>
      <c r="N14" s="106"/>
      <c r="O14" s="106"/>
      <c r="P14" s="106"/>
      <c r="Q14" s="106"/>
      <c r="R14" s="106"/>
      <c r="S14" s="106"/>
      <c r="T14" s="106"/>
      <c r="U14" s="106"/>
      <c r="V14" s="106"/>
      <c r="W14" s="106"/>
      <c r="X14" s="106"/>
      <c r="Y14" s="106"/>
      <c r="Z14" s="106"/>
      <c r="AA14" s="106"/>
      <c r="AB14" s="106"/>
      <c r="AD14" s="63">
        <v>-5</v>
      </c>
      <c r="AE14" s="2"/>
      <c r="AF14" s="69"/>
      <c r="AH14" s="2"/>
      <c r="AI14" s="82" t="str">
        <f t="shared" ref="AI14:AI19" si="2">IF(AK14=7,"★","")</f>
        <v>★</v>
      </c>
      <c r="AJ14" s="88">
        <f t="shared" ref="AJ14:AJ56" si="3">IF(A14="",0,1)</f>
        <v>1</v>
      </c>
      <c r="AK14" s="91">
        <f t="shared" ref="AK14:AK56" si="4">IF(A14="",0,WEEKDAY(A14,16))</f>
        <v>7</v>
      </c>
      <c r="AL14" s="91" t="str">
        <f t="shared" ref="AL14:AL56" si="5">IF(J14="","",IF(J14="除外日","－",IF(OR(J14="閉所日",J14="振替閉所日"),"○","×")))</f>
        <v/>
      </c>
      <c r="AM14" s="91">
        <f t="shared" ref="AM14:AM56" si="6">IF(AND(AK14=1,OR(J14="除外日",J14="")),0,IF(AK14=1,1,0))</f>
        <v>0</v>
      </c>
      <c r="AN14" s="91">
        <f t="shared" ref="AN14:AN56" si="7">IF(AND(AK14=2,OR(J14="除外日",J14="")),0,IF(AK14=2,1,0))</f>
        <v>0</v>
      </c>
      <c r="AO14" s="91">
        <f t="shared" ref="AO14:AO56" si="8">IF(AL14="○",1,0)</f>
        <v>0</v>
      </c>
      <c r="AP14" s="92">
        <f t="shared" ref="AP14:AP56" si="9">IF(AND(AK14=7),SUM(AM8:AM14)+SUM(AN8:AN14),"")</f>
        <v>0</v>
      </c>
      <c r="AQ14" s="95">
        <f t="shared" ref="AQ14:AQ56" si="10">IF(AND(AK14=7),SUM(AO8:AO14),"")</f>
        <v>0</v>
      </c>
      <c r="AR14" s="82" t="str">
        <f t="shared" ref="AR14:AR19" si="11">IF(AI14="★","",IF(AQ14="","",IF(AQ14&gt;=AP14,"OK","NG")))</f>
        <v/>
      </c>
    </row>
    <row r="15" spans="1:44" ht="17" customHeight="1">
      <c r="A15" s="10">
        <f t="shared" si="0"/>
        <v>45500</v>
      </c>
      <c r="B15" s="10"/>
      <c r="C15" s="10"/>
      <c r="D15" s="10"/>
      <c r="E15" s="21">
        <f t="shared" si="1"/>
        <v>7</v>
      </c>
      <c r="F15" s="21"/>
      <c r="G15" s="103"/>
      <c r="H15" s="103"/>
      <c r="I15" s="103"/>
      <c r="J15" s="25"/>
      <c r="K15" s="25"/>
      <c r="L15" s="25"/>
      <c r="M15" s="106"/>
      <c r="N15" s="106"/>
      <c r="O15" s="106"/>
      <c r="P15" s="106"/>
      <c r="Q15" s="106"/>
      <c r="R15" s="106"/>
      <c r="S15" s="106"/>
      <c r="T15" s="106"/>
      <c r="U15" s="106"/>
      <c r="V15" s="106"/>
      <c r="W15" s="106"/>
      <c r="X15" s="106"/>
      <c r="Y15" s="106"/>
      <c r="Z15" s="106"/>
      <c r="AA15" s="106"/>
      <c r="AB15" s="106"/>
      <c r="AD15" s="64">
        <v>-4</v>
      </c>
      <c r="AE15" s="2"/>
      <c r="AF15" s="69"/>
      <c r="AH15" s="2"/>
      <c r="AI15" s="82" t="str">
        <f t="shared" si="2"/>
        <v/>
      </c>
      <c r="AJ15" s="54">
        <f t="shared" si="3"/>
        <v>1</v>
      </c>
      <c r="AK15" s="91">
        <f t="shared" si="4"/>
        <v>1</v>
      </c>
      <c r="AL15" s="91" t="str">
        <f t="shared" si="5"/>
        <v/>
      </c>
      <c r="AM15" s="91">
        <f t="shared" si="6"/>
        <v>0</v>
      </c>
      <c r="AN15" s="91">
        <f t="shared" si="7"/>
        <v>0</v>
      </c>
      <c r="AO15" s="91">
        <f t="shared" si="8"/>
        <v>0</v>
      </c>
      <c r="AP15" s="89" t="str">
        <f t="shared" si="9"/>
        <v/>
      </c>
      <c r="AQ15" s="52" t="str">
        <f t="shared" si="10"/>
        <v/>
      </c>
      <c r="AR15" s="82" t="str">
        <f t="shared" si="11"/>
        <v/>
      </c>
    </row>
    <row r="16" spans="1:44" ht="17" customHeight="1">
      <c r="A16" s="10">
        <f t="shared" si="0"/>
        <v>45501</v>
      </c>
      <c r="B16" s="10"/>
      <c r="C16" s="10"/>
      <c r="D16" s="10"/>
      <c r="E16" s="21">
        <f t="shared" si="1"/>
        <v>1</v>
      </c>
      <c r="F16" s="21"/>
      <c r="G16" s="103"/>
      <c r="H16" s="103"/>
      <c r="I16" s="103"/>
      <c r="J16" s="25"/>
      <c r="K16" s="25"/>
      <c r="L16" s="25"/>
      <c r="M16" s="106"/>
      <c r="N16" s="106"/>
      <c r="O16" s="106"/>
      <c r="P16" s="106"/>
      <c r="Q16" s="106"/>
      <c r="R16" s="106"/>
      <c r="S16" s="106"/>
      <c r="T16" s="106"/>
      <c r="U16" s="106"/>
      <c r="V16" s="106"/>
      <c r="W16" s="106"/>
      <c r="X16" s="106"/>
      <c r="Y16" s="106"/>
      <c r="Z16" s="106"/>
      <c r="AA16" s="106"/>
      <c r="AB16" s="106"/>
      <c r="AD16" s="64">
        <v>-3</v>
      </c>
      <c r="AE16" s="2"/>
      <c r="AF16" s="69"/>
      <c r="AH16" s="2"/>
      <c r="AI16" s="82" t="str">
        <f t="shared" si="2"/>
        <v/>
      </c>
      <c r="AJ16" s="54">
        <f t="shared" si="3"/>
        <v>1</v>
      </c>
      <c r="AK16" s="91">
        <f t="shared" si="4"/>
        <v>2</v>
      </c>
      <c r="AL16" s="91" t="str">
        <f t="shared" si="5"/>
        <v/>
      </c>
      <c r="AM16" s="91">
        <f t="shared" si="6"/>
        <v>0</v>
      </c>
      <c r="AN16" s="91">
        <f t="shared" si="7"/>
        <v>0</v>
      </c>
      <c r="AO16" s="91">
        <f t="shared" si="8"/>
        <v>0</v>
      </c>
      <c r="AP16" s="89" t="str">
        <f t="shared" si="9"/>
        <v/>
      </c>
      <c r="AQ16" s="52" t="str">
        <f t="shared" si="10"/>
        <v/>
      </c>
      <c r="AR16" s="82" t="str">
        <f t="shared" si="11"/>
        <v/>
      </c>
    </row>
    <row r="17" spans="1:48" ht="17" customHeight="1">
      <c r="A17" s="10">
        <f t="shared" si="0"/>
        <v>45502</v>
      </c>
      <c r="B17" s="10"/>
      <c r="C17" s="10"/>
      <c r="D17" s="10"/>
      <c r="E17" s="21">
        <f t="shared" si="1"/>
        <v>2</v>
      </c>
      <c r="F17" s="21"/>
      <c r="G17" s="103"/>
      <c r="H17" s="103"/>
      <c r="I17" s="103"/>
      <c r="J17" s="25"/>
      <c r="K17" s="25"/>
      <c r="L17" s="25"/>
      <c r="M17" s="106"/>
      <c r="N17" s="106"/>
      <c r="O17" s="106"/>
      <c r="P17" s="106"/>
      <c r="Q17" s="106"/>
      <c r="R17" s="106"/>
      <c r="S17" s="106"/>
      <c r="T17" s="106"/>
      <c r="U17" s="106"/>
      <c r="V17" s="106"/>
      <c r="W17" s="106"/>
      <c r="X17" s="106"/>
      <c r="Y17" s="106"/>
      <c r="Z17" s="106"/>
      <c r="AA17" s="106"/>
      <c r="AB17" s="106"/>
      <c r="AD17" s="64">
        <v>-2</v>
      </c>
      <c r="AE17" s="2"/>
      <c r="AF17" s="69"/>
      <c r="AH17" s="2"/>
      <c r="AI17" s="82" t="str">
        <f t="shared" si="2"/>
        <v/>
      </c>
      <c r="AJ17" s="54">
        <f t="shared" si="3"/>
        <v>1</v>
      </c>
      <c r="AK17" s="91">
        <f t="shared" si="4"/>
        <v>3</v>
      </c>
      <c r="AL17" s="91" t="str">
        <f t="shared" si="5"/>
        <v/>
      </c>
      <c r="AM17" s="91">
        <f t="shared" si="6"/>
        <v>0</v>
      </c>
      <c r="AN17" s="91">
        <f t="shared" si="7"/>
        <v>0</v>
      </c>
      <c r="AO17" s="91">
        <f t="shared" si="8"/>
        <v>0</v>
      </c>
      <c r="AP17" s="89" t="str">
        <f t="shared" si="9"/>
        <v/>
      </c>
      <c r="AQ17" s="52" t="str">
        <f t="shared" si="10"/>
        <v/>
      </c>
      <c r="AR17" s="82" t="str">
        <f t="shared" si="11"/>
        <v/>
      </c>
    </row>
    <row r="18" spans="1:48" ht="17" customHeight="1">
      <c r="A18" s="10">
        <f t="shared" si="0"/>
        <v>45503</v>
      </c>
      <c r="B18" s="10"/>
      <c r="C18" s="10"/>
      <c r="D18" s="10"/>
      <c r="E18" s="21">
        <f t="shared" si="1"/>
        <v>3</v>
      </c>
      <c r="F18" s="21"/>
      <c r="G18" s="103"/>
      <c r="H18" s="103"/>
      <c r="I18" s="103"/>
      <c r="J18" s="25"/>
      <c r="K18" s="25"/>
      <c r="L18" s="25"/>
      <c r="M18" s="106"/>
      <c r="N18" s="106"/>
      <c r="O18" s="106"/>
      <c r="P18" s="106"/>
      <c r="Q18" s="106"/>
      <c r="R18" s="106"/>
      <c r="S18" s="106"/>
      <c r="T18" s="106"/>
      <c r="U18" s="106"/>
      <c r="V18" s="106"/>
      <c r="W18" s="106"/>
      <c r="X18" s="106"/>
      <c r="Y18" s="106"/>
      <c r="Z18" s="106"/>
      <c r="AA18" s="106"/>
      <c r="AB18" s="106"/>
      <c r="AD18" s="64">
        <v>-1</v>
      </c>
      <c r="AE18" s="2"/>
      <c r="AF18" s="69"/>
      <c r="AH18" s="2"/>
      <c r="AI18" s="82" t="str">
        <f t="shared" si="2"/>
        <v/>
      </c>
      <c r="AJ18" s="54">
        <f t="shared" si="3"/>
        <v>1</v>
      </c>
      <c r="AK18" s="91">
        <f t="shared" si="4"/>
        <v>4</v>
      </c>
      <c r="AL18" s="91" t="str">
        <f t="shared" si="5"/>
        <v/>
      </c>
      <c r="AM18" s="91">
        <f t="shared" si="6"/>
        <v>0</v>
      </c>
      <c r="AN18" s="91">
        <f t="shared" si="7"/>
        <v>0</v>
      </c>
      <c r="AO18" s="91">
        <f t="shared" si="8"/>
        <v>0</v>
      </c>
      <c r="AP18" s="89" t="str">
        <f t="shared" si="9"/>
        <v/>
      </c>
      <c r="AQ18" s="52" t="str">
        <f t="shared" si="10"/>
        <v/>
      </c>
      <c r="AR18" s="82" t="str">
        <f t="shared" si="11"/>
        <v/>
      </c>
    </row>
    <row r="19" spans="1:48" ht="17" customHeight="1">
      <c r="A19" s="10">
        <f t="shared" si="0"/>
        <v>45504</v>
      </c>
      <c r="B19" s="10"/>
      <c r="C19" s="10"/>
      <c r="D19" s="10"/>
      <c r="E19" s="21">
        <f t="shared" si="1"/>
        <v>4</v>
      </c>
      <c r="F19" s="21"/>
      <c r="G19" s="103"/>
      <c r="H19" s="103"/>
      <c r="I19" s="103"/>
      <c r="J19" s="25"/>
      <c r="K19" s="25"/>
      <c r="L19" s="25"/>
      <c r="M19" s="106"/>
      <c r="N19" s="106"/>
      <c r="O19" s="106"/>
      <c r="P19" s="106"/>
      <c r="Q19" s="106"/>
      <c r="R19" s="106"/>
      <c r="S19" s="106"/>
      <c r="T19" s="106"/>
      <c r="U19" s="106"/>
      <c r="V19" s="106"/>
      <c r="W19" s="106"/>
      <c r="X19" s="106"/>
      <c r="Y19" s="106"/>
      <c r="Z19" s="106"/>
      <c r="AA19" s="106"/>
      <c r="AB19" s="106"/>
      <c r="AD19" s="64">
        <v>0</v>
      </c>
      <c r="AE19" s="2"/>
      <c r="AF19" s="68" t="s">
        <v>23</v>
      </c>
      <c r="AG19" s="76" t="s">
        <v>1</v>
      </c>
      <c r="AH19" s="52" t="s">
        <v>53</v>
      </c>
      <c r="AI19" s="82" t="str">
        <f t="shared" si="2"/>
        <v/>
      </c>
      <c r="AJ19" s="54">
        <f t="shared" si="3"/>
        <v>1</v>
      </c>
      <c r="AK19" s="91">
        <f t="shared" si="4"/>
        <v>5</v>
      </c>
      <c r="AL19" s="91" t="str">
        <f t="shared" si="5"/>
        <v/>
      </c>
      <c r="AM19" s="91">
        <f t="shared" si="6"/>
        <v>0</v>
      </c>
      <c r="AN19" s="91">
        <f t="shared" si="7"/>
        <v>0</v>
      </c>
      <c r="AO19" s="91">
        <f t="shared" si="8"/>
        <v>0</v>
      </c>
      <c r="AP19" s="89" t="str">
        <f t="shared" si="9"/>
        <v/>
      </c>
      <c r="AQ19" s="52" t="str">
        <f t="shared" si="10"/>
        <v/>
      </c>
      <c r="AR19" s="82" t="str">
        <f t="shared" si="11"/>
        <v/>
      </c>
    </row>
    <row r="20" spans="1:48" ht="17" customHeight="1">
      <c r="A20" s="10">
        <f t="shared" si="0"/>
        <v>45505</v>
      </c>
      <c r="B20" s="10"/>
      <c r="C20" s="10"/>
      <c r="D20" s="10"/>
      <c r="E20" s="21">
        <f t="shared" si="1"/>
        <v>5</v>
      </c>
      <c r="F20" s="21"/>
      <c r="G20" s="103"/>
      <c r="H20" s="103"/>
      <c r="I20" s="103"/>
      <c r="J20" s="25"/>
      <c r="K20" s="25"/>
      <c r="L20" s="25"/>
      <c r="M20" s="106" t="s">
        <v>16</v>
      </c>
      <c r="N20" s="106"/>
      <c r="O20" s="106"/>
      <c r="P20" s="106"/>
      <c r="Q20" s="106"/>
      <c r="R20" s="106"/>
      <c r="S20" s="106"/>
      <c r="T20" s="106"/>
      <c r="U20" s="106"/>
      <c r="V20" s="106"/>
      <c r="W20" s="106"/>
      <c r="X20" s="106"/>
      <c r="Y20" s="106"/>
      <c r="Z20" s="106"/>
      <c r="AA20" s="106"/>
      <c r="AB20" s="106"/>
      <c r="AD20" s="64">
        <v>1</v>
      </c>
      <c r="AE20" s="2"/>
      <c r="AF20" s="70">
        <f t="shared" ref="AF20:AF50" si="12">IF(DAY(DATE($M$62,$S$62,ROW()-19))=ROW()-19,DATE($M$62,$S$62,ROW()-19),"")</f>
        <v>45505</v>
      </c>
      <c r="AG20" s="77" t="str">
        <f t="shared" ref="AG20:AG50" si="13">IF(G20="","",IF(A20=AF20,G20,""))</f>
        <v/>
      </c>
      <c r="AH20" s="77" t="str">
        <f t="shared" ref="AH20:AH50" si="14">IF(J20="","",IF(A20=AF20,J20,""))</f>
        <v/>
      </c>
      <c r="AI20" s="67"/>
      <c r="AJ20" s="89">
        <f t="shared" si="3"/>
        <v>1</v>
      </c>
      <c r="AK20" s="92">
        <f t="shared" si="4"/>
        <v>6</v>
      </c>
      <c r="AL20" s="92" t="str">
        <f t="shared" si="5"/>
        <v/>
      </c>
      <c r="AM20" s="92">
        <f t="shared" si="6"/>
        <v>0</v>
      </c>
      <c r="AN20" s="92">
        <f t="shared" si="7"/>
        <v>0</v>
      </c>
      <c r="AO20" s="92">
        <f t="shared" si="8"/>
        <v>0</v>
      </c>
      <c r="AP20" s="89" t="str">
        <f t="shared" si="9"/>
        <v/>
      </c>
      <c r="AQ20" s="76" t="str">
        <f t="shared" si="10"/>
        <v/>
      </c>
      <c r="AR20" s="92" t="str">
        <f t="shared" ref="AR20:AR53" si="15">IF(AQ20="","",IF(AQ20&gt;=AP20,"OK","NG"))</f>
        <v/>
      </c>
      <c r="AU20" s="97">
        <f t="shared" ref="AU20:AU50" si="16">IF(AND(AK20=1,OR(AG20="",AG20="除外日")),0,IF(AND(AK20=2,OR(AG20="",AG20="除外日")),0,IF(AK20=1,1,IF(AK20=2,1,0))))</f>
        <v>0</v>
      </c>
      <c r="AV20" s="97">
        <f t="shared" ref="AV20:AV50" si="17">IF(AND(AK20=1,OR(AH20="",AH20="除外日")),0,IF(AND(AK20=2,OR(AH20="",AH20="除外日")),0,IF(AK20=1,1,IF(AK20=2,1,0))))</f>
        <v>0</v>
      </c>
    </row>
    <row r="21" spans="1:48" ht="17" customHeight="1">
      <c r="A21" s="10">
        <f t="shared" si="0"/>
        <v>45506</v>
      </c>
      <c r="B21" s="10"/>
      <c r="C21" s="10"/>
      <c r="D21" s="10"/>
      <c r="E21" s="21">
        <f t="shared" si="1"/>
        <v>6</v>
      </c>
      <c r="F21" s="21"/>
      <c r="G21" s="103" t="s">
        <v>48</v>
      </c>
      <c r="H21" s="103"/>
      <c r="I21" s="103"/>
      <c r="J21" s="25"/>
      <c r="K21" s="25"/>
      <c r="L21" s="25"/>
      <c r="M21" s="106" t="s">
        <v>50</v>
      </c>
      <c r="N21" s="106"/>
      <c r="O21" s="106"/>
      <c r="P21" s="106"/>
      <c r="Q21" s="106"/>
      <c r="R21" s="106"/>
      <c r="S21" s="106"/>
      <c r="T21" s="106"/>
      <c r="U21" s="106"/>
      <c r="V21" s="106"/>
      <c r="W21" s="106"/>
      <c r="X21" s="106"/>
      <c r="Y21" s="106"/>
      <c r="Z21" s="106"/>
      <c r="AA21" s="106"/>
      <c r="AB21" s="106"/>
      <c r="AD21" s="64">
        <v>2</v>
      </c>
      <c r="AE21" s="2"/>
      <c r="AF21" s="71">
        <f t="shared" si="12"/>
        <v>45506</v>
      </c>
      <c r="AG21" s="64" t="str">
        <f t="shared" si="13"/>
        <v>除外日</v>
      </c>
      <c r="AH21" s="64" t="str">
        <f t="shared" si="14"/>
        <v/>
      </c>
      <c r="AJ21" s="76">
        <f t="shared" si="3"/>
        <v>1</v>
      </c>
      <c r="AK21" s="91">
        <f t="shared" si="4"/>
        <v>7</v>
      </c>
      <c r="AL21" s="76" t="str">
        <f t="shared" si="5"/>
        <v/>
      </c>
      <c r="AM21" s="91">
        <f t="shared" si="6"/>
        <v>0</v>
      </c>
      <c r="AN21" s="91">
        <f t="shared" si="7"/>
        <v>0</v>
      </c>
      <c r="AO21" s="76">
        <f t="shared" si="8"/>
        <v>0</v>
      </c>
      <c r="AP21" s="89">
        <f t="shared" si="9"/>
        <v>0</v>
      </c>
      <c r="AQ21" s="76">
        <f t="shared" si="10"/>
        <v>0</v>
      </c>
      <c r="AR21" s="76" t="str">
        <f t="shared" si="15"/>
        <v>OK</v>
      </c>
      <c r="AU21" s="97">
        <f t="shared" si="16"/>
        <v>0</v>
      </c>
      <c r="AV21" s="97">
        <f t="shared" si="17"/>
        <v>0</v>
      </c>
    </row>
    <row r="22" spans="1:48" ht="17" customHeight="1">
      <c r="A22" s="10">
        <f t="shared" si="0"/>
        <v>45507</v>
      </c>
      <c r="B22" s="10"/>
      <c r="C22" s="10"/>
      <c r="D22" s="10"/>
      <c r="E22" s="21">
        <f t="shared" si="1"/>
        <v>7</v>
      </c>
      <c r="F22" s="21"/>
      <c r="G22" s="103" t="s">
        <v>48</v>
      </c>
      <c r="H22" s="103"/>
      <c r="I22" s="103"/>
      <c r="J22" s="25"/>
      <c r="K22" s="25"/>
      <c r="L22" s="25"/>
      <c r="M22" s="106" t="s">
        <v>12</v>
      </c>
      <c r="N22" s="106"/>
      <c r="O22" s="106"/>
      <c r="P22" s="106"/>
      <c r="Q22" s="106"/>
      <c r="R22" s="106"/>
      <c r="S22" s="106"/>
      <c r="T22" s="106"/>
      <c r="U22" s="106"/>
      <c r="V22" s="106"/>
      <c r="W22" s="106"/>
      <c r="X22" s="106"/>
      <c r="Y22" s="106"/>
      <c r="Z22" s="106"/>
      <c r="AA22" s="106"/>
      <c r="AB22" s="106"/>
      <c r="AD22" s="64">
        <v>3</v>
      </c>
      <c r="AE22" s="2"/>
      <c r="AF22" s="71">
        <f t="shared" si="12"/>
        <v>45507</v>
      </c>
      <c r="AG22" s="64" t="str">
        <f t="shared" si="13"/>
        <v>除外日</v>
      </c>
      <c r="AH22" s="64" t="str">
        <f t="shared" si="14"/>
        <v/>
      </c>
      <c r="AJ22" s="76">
        <f t="shared" si="3"/>
        <v>1</v>
      </c>
      <c r="AK22" s="91">
        <f t="shared" si="4"/>
        <v>1</v>
      </c>
      <c r="AL22" s="76" t="str">
        <f t="shared" si="5"/>
        <v/>
      </c>
      <c r="AM22" s="91">
        <f t="shared" si="6"/>
        <v>0</v>
      </c>
      <c r="AN22" s="91">
        <f t="shared" si="7"/>
        <v>0</v>
      </c>
      <c r="AO22" s="76">
        <f t="shared" si="8"/>
        <v>0</v>
      </c>
      <c r="AP22" s="89" t="str">
        <f t="shared" si="9"/>
        <v/>
      </c>
      <c r="AQ22" s="76" t="str">
        <f t="shared" si="10"/>
        <v/>
      </c>
      <c r="AR22" s="76" t="str">
        <f t="shared" si="15"/>
        <v/>
      </c>
      <c r="AU22" s="97">
        <f t="shared" si="16"/>
        <v>0</v>
      </c>
      <c r="AV22" s="97">
        <f t="shared" si="17"/>
        <v>0</v>
      </c>
    </row>
    <row r="23" spans="1:48" ht="17" customHeight="1">
      <c r="A23" s="10">
        <f t="shared" si="0"/>
        <v>45508</v>
      </c>
      <c r="B23" s="10"/>
      <c r="C23" s="10"/>
      <c r="D23" s="10"/>
      <c r="E23" s="21">
        <f t="shared" si="1"/>
        <v>1</v>
      </c>
      <c r="F23" s="21"/>
      <c r="G23" s="103" t="s">
        <v>48</v>
      </c>
      <c r="H23" s="103"/>
      <c r="I23" s="103"/>
      <c r="J23" s="25"/>
      <c r="K23" s="25"/>
      <c r="L23" s="25"/>
      <c r="M23" s="106" t="s">
        <v>12</v>
      </c>
      <c r="N23" s="106"/>
      <c r="O23" s="106"/>
      <c r="P23" s="106"/>
      <c r="Q23" s="106"/>
      <c r="R23" s="106"/>
      <c r="S23" s="106"/>
      <c r="T23" s="106"/>
      <c r="U23" s="106"/>
      <c r="V23" s="106"/>
      <c r="W23" s="106"/>
      <c r="X23" s="106"/>
      <c r="Y23" s="106"/>
      <c r="Z23" s="106"/>
      <c r="AA23" s="106"/>
      <c r="AB23" s="106"/>
      <c r="AD23" s="64">
        <v>4</v>
      </c>
      <c r="AE23" s="2"/>
      <c r="AF23" s="71">
        <f t="shared" si="12"/>
        <v>45508</v>
      </c>
      <c r="AG23" s="64" t="str">
        <f t="shared" si="13"/>
        <v>除外日</v>
      </c>
      <c r="AH23" s="64" t="str">
        <f t="shared" si="14"/>
        <v/>
      </c>
      <c r="AJ23" s="76">
        <f t="shared" si="3"/>
        <v>1</v>
      </c>
      <c r="AK23" s="91">
        <f t="shared" si="4"/>
        <v>2</v>
      </c>
      <c r="AL23" s="76" t="str">
        <f t="shared" si="5"/>
        <v/>
      </c>
      <c r="AM23" s="91">
        <f t="shared" si="6"/>
        <v>0</v>
      </c>
      <c r="AN23" s="91">
        <f t="shared" si="7"/>
        <v>0</v>
      </c>
      <c r="AO23" s="76">
        <f t="shared" si="8"/>
        <v>0</v>
      </c>
      <c r="AP23" s="89" t="str">
        <f t="shared" si="9"/>
        <v/>
      </c>
      <c r="AQ23" s="76" t="str">
        <f t="shared" si="10"/>
        <v/>
      </c>
      <c r="AR23" s="76" t="str">
        <f t="shared" si="15"/>
        <v/>
      </c>
      <c r="AU23" s="97">
        <f t="shared" si="16"/>
        <v>0</v>
      </c>
      <c r="AV23" s="97">
        <f t="shared" si="17"/>
        <v>0</v>
      </c>
    </row>
    <row r="24" spans="1:48" ht="17" customHeight="1">
      <c r="A24" s="10">
        <f t="shared" si="0"/>
        <v>45509</v>
      </c>
      <c r="B24" s="10"/>
      <c r="C24" s="10"/>
      <c r="D24" s="10"/>
      <c r="E24" s="21">
        <f t="shared" si="1"/>
        <v>2</v>
      </c>
      <c r="F24" s="21"/>
      <c r="G24" s="103" t="s">
        <v>48</v>
      </c>
      <c r="H24" s="103"/>
      <c r="I24" s="103"/>
      <c r="J24" s="25"/>
      <c r="K24" s="25"/>
      <c r="L24" s="25"/>
      <c r="M24" s="106" t="s">
        <v>12</v>
      </c>
      <c r="N24" s="106"/>
      <c r="O24" s="106"/>
      <c r="P24" s="106"/>
      <c r="Q24" s="106"/>
      <c r="R24" s="106"/>
      <c r="S24" s="106"/>
      <c r="T24" s="106"/>
      <c r="U24" s="106"/>
      <c r="V24" s="106"/>
      <c r="W24" s="106"/>
      <c r="X24" s="106"/>
      <c r="Y24" s="106"/>
      <c r="Z24" s="106"/>
      <c r="AA24" s="106"/>
      <c r="AB24" s="106"/>
      <c r="AD24" s="64">
        <v>5</v>
      </c>
      <c r="AE24" s="2"/>
      <c r="AF24" s="71">
        <f t="shared" si="12"/>
        <v>45509</v>
      </c>
      <c r="AG24" s="64" t="str">
        <f t="shared" si="13"/>
        <v>除外日</v>
      </c>
      <c r="AH24" s="64" t="str">
        <f t="shared" si="14"/>
        <v/>
      </c>
      <c r="AJ24" s="76">
        <f t="shared" si="3"/>
        <v>1</v>
      </c>
      <c r="AK24" s="91">
        <f t="shared" si="4"/>
        <v>3</v>
      </c>
      <c r="AL24" s="76" t="str">
        <f t="shared" si="5"/>
        <v/>
      </c>
      <c r="AM24" s="91">
        <f t="shared" si="6"/>
        <v>0</v>
      </c>
      <c r="AN24" s="91">
        <f t="shared" si="7"/>
        <v>0</v>
      </c>
      <c r="AO24" s="76">
        <f t="shared" si="8"/>
        <v>0</v>
      </c>
      <c r="AP24" s="89" t="str">
        <f t="shared" si="9"/>
        <v/>
      </c>
      <c r="AQ24" s="76" t="str">
        <f t="shared" si="10"/>
        <v/>
      </c>
      <c r="AR24" s="76" t="str">
        <f t="shared" si="15"/>
        <v/>
      </c>
      <c r="AU24" s="97">
        <f t="shared" si="16"/>
        <v>0</v>
      </c>
      <c r="AV24" s="97">
        <f t="shared" si="17"/>
        <v>0</v>
      </c>
    </row>
    <row r="25" spans="1:48" ht="17" customHeight="1">
      <c r="A25" s="10">
        <f t="shared" si="0"/>
        <v>45510</v>
      </c>
      <c r="B25" s="10"/>
      <c r="C25" s="10"/>
      <c r="D25" s="10"/>
      <c r="E25" s="21">
        <f t="shared" si="1"/>
        <v>3</v>
      </c>
      <c r="F25" s="21"/>
      <c r="G25" s="103" t="s">
        <v>48</v>
      </c>
      <c r="H25" s="103"/>
      <c r="I25" s="103"/>
      <c r="J25" s="25"/>
      <c r="K25" s="25"/>
      <c r="L25" s="25"/>
      <c r="M25" s="106" t="s">
        <v>12</v>
      </c>
      <c r="N25" s="106"/>
      <c r="O25" s="106"/>
      <c r="P25" s="106"/>
      <c r="Q25" s="106"/>
      <c r="R25" s="106"/>
      <c r="S25" s="106"/>
      <c r="T25" s="106"/>
      <c r="U25" s="106"/>
      <c r="V25" s="106"/>
      <c r="W25" s="106"/>
      <c r="X25" s="106"/>
      <c r="Y25" s="106"/>
      <c r="Z25" s="106"/>
      <c r="AA25" s="106"/>
      <c r="AB25" s="106"/>
      <c r="AD25" s="64">
        <v>6</v>
      </c>
      <c r="AE25" s="2"/>
      <c r="AF25" s="71">
        <f t="shared" si="12"/>
        <v>45510</v>
      </c>
      <c r="AG25" s="64" t="str">
        <f t="shared" si="13"/>
        <v>除外日</v>
      </c>
      <c r="AH25" s="64" t="str">
        <f t="shared" si="14"/>
        <v/>
      </c>
      <c r="AJ25" s="76">
        <f t="shared" si="3"/>
        <v>1</v>
      </c>
      <c r="AK25" s="91">
        <f t="shared" si="4"/>
        <v>4</v>
      </c>
      <c r="AL25" s="76" t="str">
        <f t="shared" si="5"/>
        <v/>
      </c>
      <c r="AM25" s="91">
        <f t="shared" si="6"/>
        <v>0</v>
      </c>
      <c r="AN25" s="91">
        <f t="shared" si="7"/>
        <v>0</v>
      </c>
      <c r="AO25" s="76">
        <f t="shared" si="8"/>
        <v>0</v>
      </c>
      <c r="AP25" s="89" t="str">
        <f t="shared" si="9"/>
        <v/>
      </c>
      <c r="AQ25" s="76" t="str">
        <f t="shared" si="10"/>
        <v/>
      </c>
      <c r="AR25" s="76" t="str">
        <f t="shared" si="15"/>
        <v/>
      </c>
      <c r="AU25" s="97">
        <f t="shared" si="16"/>
        <v>0</v>
      </c>
      <c r="AV25" s="97">
        <f t="shared" si="17"/>
        <v>0</v>
      </c>
    </row>
    <row r="26" spans="1:48" ht="17" customHeight="1">
      <c r="A26" s="10">
        <f t="shared" si="0"/>
        <v>45511</v>
      </c>
      <c r="B26" s="10"/>
      <c r="C26" s="10"/>
      <c r="D26" s="10"/>
      <c r="E26" s="21">
        <f t="shared" si="1"/>
        <v>4</v>
      </c>
      <c r="F26" s="21"/>
      <c r="G26" s="103" t="s">
        <v>48</v>
      </c>
      <c r="H26" s="103"/>
      <c r="I26" s="103"/>
      <c r="J26" s="25"/>
      <c r="K26" s="25"/>
      <c r="L26" s="25"/>
      <c r="M26" s="106" t="s">
        <v>12</v>
      </c>
      <c r="N26" s="106"/>
      <c r="O26" s="106"/>
      <c r="P26" s="106"/>
      <c r="Q26" s="106"/>
      <c r="R26" s="106"/>
      <c r="S26" s="106"/>
      <c r="T26" s="106"/>
      <c r="U26" s="106"/>
      <c r="V26" s="106"/>
      <c r="W26" s="106"/>
      <c r="X26" s="106"/>
      <c r="Y26" s="106"/>
      <c r="Z26" s="106"/>
      <c r="AA26" s="106"/>
      <c r="AB26" s="106"/>
      <c r="AD26" s="64">
        <v>7</v>
      </c>
      <c r="AE26" s="2"/>
      <c r="AF26" s="71">
        <f t="shared" si="12"/>
        <v>45511</v>
      </c>
      <c r="AG26" s="64" t="str">
        <f t="shared" si="13"/>
        <v>除外日</v>
      </c>
      <c r="AH26" s="64" t="str">
        <f t="shared" si="14"/>
        <v/>
      </c>
      <c r="AJ26" s="76">
        <f t="shared" si="3"/>
        <v>1</v>
      </c>
      <c r="AK26" s="91">
        <f t="shared" si="4"/>
        <v>5</v>
      </c>
      <c r="AL26" s="76" t="str">
        <f t="shared" si="5"/>
        <v/>
      </c>
      <c r="AM26" s="91">
        <f t="shared" si="6"/>
        <v>0</v>
      </c>
      <c r="AN26" s="91">
        <f t="shared" si="7"/>
        <v>0</v>
      </c>
      <c r="AO26" s="76">
        <f t="shared" si="8"/>
        <v>0</v>
      </c>
      <c r="AP26" s="89" t="str">
        <f t="shared" si="9"/>
        <v/>
      </c>
      <c r="AQ26" s="76" t="str">
        <f t="shared" si="10"/>
        <v/>
      </c>
      <c r="AR26" s="76" t="str">
        <f t="shared" si="15"/>
        <v/>
      </c>
      <c r="AU26" s="97">
        <f t="shared" si="16"/>
        <v>0</v>
      </c>
      <c r="AV26" s="97">
        <f t="shared" si="17"/>
        <v>0</v>
      </c>
    </row>
    <row r="27" spans="1:48" ht="17" customHeight="1">
      <c r="A27" s="10">
        <f t="shared" si="0"/>
        <v>45512</v>
      </c>
      <c r="B27" s="10"/>
      <c r="C27" s="10"/>
      <c r="D27" s="10"/>
      <c r="E27" s="21">
        <f t="shared" si="1"/>
        <v>5</v>
      </c>
      <c r="F27" s="21"/>
      <c r="G27" s="103" t="s">
        <v>46</v>
      </c>
      <c r="H27" s="103"/>
      <c r="I27" s="103"/>
      <c r="J27" s="25"/>
      <c r="K27" s="25"/>
      <c r="L27" s="25"/>
      <c r="M27" s="106" t="s">
        <v>49</v>
      </c>
      <c r="N27" s="106"/>
      <c r="O27" s="106"/>
      <c r="P27" s="106"/>
      <c r="Q27" s="106"/>
      <c r="R27" s="106"/>
      <c r="S27" s="106"/>
      <c r="T27" s="106"/>
      <c r="U27" s="106"/>
      <c r="V27" s="106"/>
      <c r="W27" s="106"/>
      <c r="X27" s="106"/>
      <c r="Y27" s="106"/>
      <c r="Z27" s="106"/>
      <c r="AA27" s="106"/>
      <c r="AB27" s="106"/>
      <c r="AD27" s="64">
        <v>8</v>
      </c>
      <c r="AE27" s="2"/>
      <c r="AF27" s="71">
        <f t="shared" si="12"/>
        <v>45512</v>
      </c>
      <c r="AG27" s="64" t="str">
        <f t="shared" si="13"/>
        <v>作業日</v>
      </c>
      <c r="AH27" s="64" t="str">
        <f t="shared" si="14"/>
        <v/>
      </c>
      <c r="AJ27" s="76">
        <f t="shared" si="3"/>
        <v>1</v>
      </c>
      <c r="AK27" s="91">
        <f t="shared" si="4"/>
        <v>6</v>
      </c>
      <c r="AL27" s="76" t="str">
        <f t="shared" si="5"/>
        <v/>
      </c>
      <c r="AM27" s="91">
        <f t="shared" si="6"/>
        <v>0</v>
      </c>
      <c r="AN27" s="91">
        <f t="shared" si="7"/>
        <v>0</v>
      </c>
      <c r="AO27" s="76">
        <f t="shared" si="8"/>
        <v>0</v>
      </c>
      <c r="AP27" s="89" t="str">
        <f t="shared" si="9"/>
        <v/>
      </c>
      <c r="AQ27" s="76" t="str">
        <f t="shared" si="10"/>
        <v/>
      </c>
      <c r="AR27" s="76" t="str">
        <f t="shared" si="15"/>
        <v/>
      </c>
      <c r="AU27" s="97">
        <f t="shared" si="16"/>
        <v>0</v>
      </c>
      <c r="AV27" s="97">
        <f t="shared" si="17"/>
        <v>0</v>
      </c>
    </row>
    <row r="28" spans="1:48" ht="17" customHeight="1">
      <c r="A28" s="10">
        <f t="shared" si="0"/>
        <v>45513</v>
      </c>
      <c r="B28" s="10"/>
      <c r="C28" s="10"/>
      <c r="D28" s="10"/>
      <c r="E28" s="21">
        <f t="shared" si="1"/>
        <v>6</v>
      </c>
      <c r="F28" s="21"/>
      <c r="G28" s="103" t="s">
        <v>46</v>
      </c>
      <c r="H28" s="103"/>
      <c r="I28" s="103"/>
      <c r="J28" s="25"/>
      <c r="K28" s="25"/>
      <c r="L28" s="25"/>
      <c r="M28" s="106"/>
      <c r="N28" s="106"/>
      <c r="O28" s="106"/>
      <c r="P28" s="106"/>
      <c r="Q28" s="106"/>
      <c r="R28" s="106"/>
      <c r="S28" s="106"/>
      <c r="T28" s="106"/>
      <c r="U28" s="106"/>
      <c r="V28" s="106"/>
      <c r="W28" s="106"/>
      <c r="X28" s="106"/>
      <c r="Y28" s="106"/>
      <c r="Z28" s="106"/>
      <c r="AA28" s="106"/>
      <c r="AB28" s="106"/>
      <c r="AD28" s="64">
        <v>9</v>
      </c>
      <c r="AE28" s="2"/>
      <c r="AF28" s="71">
        <f t="shared" si="12"/>
        <v>45513</v>
      </c>
      <c r="AG28" s="64" t="str">
        <f t="shared" si="13"/>
        <v>作業日</v>
      </c>
      <c r="AH28" s="64" t="str">
        <f t="shared" si="14"/>
        <v/>
      </c>
      <c r="AJ28" s="76">
        <f t="shared" si="3"/>
        <v>1</v>
      </c>
      <c r="AK28" s="91">
        <f t="shared" si="4"/>
        <v>7</v>
      </c>
      <c r="AL28" s="76" t="str">
        <f t="shared" si="5"/>
        <v/>
      </c>
      <c r="AM28" s="91">
        <f t="shared" si="6"/>
        <v>0</v>
      </c>
      <c r="AN28" s="91">
        <f t="shared" si="7"/>
        <v>0</v>
      </c>
      <c r="AO28" s="76">
        <f t="shared" si="8"/>
        <v>0</v>
      </c>
      <c r="AP28" s="89">
        <f t="shared" si="9"/>
        <v>0</v>
      </c>
      <c r="AQ28" s="76">
        <f t="shared" si="10"/>
        <v>0</v>
      </c>
      <c r="AR28" s="76" t="str">
        <f t="shared" si="15"/>
        <v>OK</v>
      </c>
      <c r="AU28" s="97">
        <f t="shared" si="16"/>
        <v>0</v>
      </c>
      <c r="AV28" s="97">
        <f t="shared" si="17"/>
        <v>0</v>
      </c>
    </row>
    <row r="29" spans="1:48" ht="17" customHeight="1">
      <c r="A29" s="10">
        <f t="shared" si="0"/>
        <v>45514</v>
      </c>
      <c r="B29" s="10"/>
      <c r="C29" s="10"/>
      <c r="D29" s="10"/>
      <c r="E29" s="21">
        <f t="shared" si="1"/>
        <v>7</v>
      </c>
      <c r="F29" s="21"/>
      <c r="G29" s="103" t="s">
        <v>28</v>
      </c>
      <c r="H29" s="103"/>
      <c r="I29" s="103"/>
      <c r="J29" s="25"/>
      <c r="K29" s="25"/>
      <c r="L29" s="25"/>
      <c r="M29" s="106"/>
      <c r="N29" s="106"/>
      <c r="O29" s="106"/>
      <c r="P29" s="106"/>
      <c r="Q29" s="106"/>
      <c r="R29" s="106"/>
      <c r="S29" s="106"/>
      <c r="T29" s="106"/>
      <c r="U29" s="106"/>
      <c r="V29" s="106"/>
      <c r="W29" s="106"/>
      <c r="X29" s="106"/>
      <c r="Y29" s="106"/>
      <c r="Z29" s="106"/>
      <c r="AA29" s="106"/>
      <c r="AB29" s="106"/>
      <c r="AD29" s="64">
        <v>10</v>
      </c>
      <c r="AE29" s="2"/>
      <c r="AF29" s="71">
        <f t="shared" si="12"/>
        <v>45514</v>
      </c>
      <c r="AG29" s="64" t="str">
        <f t="shared" si="13"/>
        <v>閉所日</v>
      </c>
      <c r="AH29" s="64" t="str">
        <f t="shared" si="14"/>
        <v/>
      </c>
      <c r="AJ29" s="76">
        <f t="shared" si="3"/>
        <v>1</v>
      </c>
      <c r="AK29" s="91">
        <f t="shared" si="4"/>
        <v>1</v>
      </c>
      <c r="AL29" s="76" t="str">
        <f t="shared" si="5"/>
        <v/>
      </c>
      <c r="AM29" s="91">
        <f t="shared" si="6"/>
        <v>0</v>
      </c>
      <c r="AN29" s="91">
        <f t="shared" si="7"/>
        <v>0</v>
      </c>
      <c r="AO29" s="76">
        <f t="shared" si="8"/>
        <v>0</v>
      </c>
      <c r="AP29" s="89" t="str">
        <f t="shared" si="9"/>
        <v/>
      </c>
      <c r="AQ29" s="76" t="str">
        <f t="shared" si="10"/>
        <v/>
      </c>
      <c r="AR29" s="76" t="str">
        <f t="shared" si="15"/>
        <v/>
      </c>
      <c r="AU29" s="97">
        <f t="shared" si="16"/>
        <v>1</v>
      </c>
      <c r="AV29" s="97">
        <f t="shared" si="17"/>
        <v>0</v>
      </c>
    </row>
    <row r="30" spans="1:48" ht="17" customHeight="1">
      <c r="A30" s="10">
        <f t="shared" si="0"/>
        <v>45515</v>
      </c>
      <c r="B30" s="10"/>
      <c r="C30" s="10"/>
      <c r="D30" s="10"/>
      <c r="E30" s="21">
        <f t="shared" si="1"/>
        <v>1</v>
      </c>
      <c r="F30" s="21"/>
      <c r="G30" s="103" t="s">
        <v>28</v>
      </c>
      <c r="H30" s="103"/>
      <c r="I30" s="103"/>
      <c r="J30" s="25"/>
      <c r="K30" s="25"/>
      <c r="L30" s="25"/>
      <c r="M30" s="106"/>
      <c r="N30" s="106"/>
      <c r="O30" s="106"/>
      <c r="P30" s="106"/>
      <c r="Q30" s="106"/>
      <c r="R30" s="106"/>
      <c r="S30" s="106"/>
      <c r="T30" s="106"/>
      <c r="U30" s="106"/>
      <c r="V30" s="106"/>
      <c r="W30" s="106"/>
      <c r="X30" s="106"/>
      <c r="Y30" s="106"/>
      <c r="Z30" s="106"/>
      <c r="AA30" s="106"/>
      <c r="AB30" s="106"/>
      <c r="AD30" s="64">
        <v>11</v>
      </c>
      <c r="AE30" s="2"/>
      <c r="AF30" s="71">
        <f t="shared" si="12"/>
        <v>45515</v>
      </c>
      <c r="AG30" s="64" t="str">
        <f t="shared" si="13"/>
        <v>閉所日</v>
      </c>
      <c r="AH30" s="64" t="str">
        <f t="shared" si="14"/>
        <v/>
      </c>
      <c r="AJ30" s="76">
        <f t="shared" si="3"/>
        <v>1</v>
      </c>
      <c r="AK30" s="91">
        <f t="shared" si="4"/>
        <v>2</v>
      </c>
      <c r="AL30" s="76" t="str">
        <f t="shared" si="5"/>
        <v/>
      </c>
      <c r="AM30" s="91">
        <f t="shared" si="6"/>
        <v>0</v>
      </c>
      <c r="AN30" s="91">
        <f t="shared" si="7"/>
        <v>0</v>
      </c>
      <c r="AO30" s="76">
        <f t="shared" si="8"/>
        <v>0</v>
      </c>
      <c r="AP30" s="89" t="str">
        <f t="shared" si="9"/>
        <v/>
      </c>
      <c r="AQ30" s="76" t="str">
        <f t="shared" si="10"/>
        <v/>
      </c>
      <c r="AR30" s="76" t="str">
        <f t="shared" si="15"/>
        <v/>
      </c>
      <c r="AU30" s="97">
        <f t="shared" si="16"/>
        <v>1</v>
      </c>
      <c r="AV30" s="97">
        <f t="shared" si="17"/>
        <v>0</v>
      </c>
    </row>
    <row r="31" spans="1:48" ht="17" customHeight="1">
      <c r="A31" s="10">
        <f t="shared" si="0"/>
        <v>45516</v>
      </c>
      <c r="B31" s="10"/>
      <c r="C31" s="10"/>
      <c r="D31" s="10"/>
      <c r="E31" s="21">
        <f t="shared" si="1"/>
        <v>2</v>
      </c>
      <c r="F31" s="21"/>
      <c r="G31" s="103" t="s">
        <v>46</v>
      </c>
      <c r="H31" s="103"/>
      <c r="I31" s="103"/>
      <c r="J31" s="25"/>
      <c r="K31" s="25"/>
      <c r="L31" s="25"/>
      <c r="M31" s="106"/>
      <c r="N31" s="106"/>
      <c r="O31" s="106"/>
      <c r="P31" s="106"/>
      <c r="Q31" s="106"/>
      <c r="R31" s="106"/>
      <c r="S31" s="106"/>
      <c r="T31" s="106"/>
      <c r="U31" s="106"/>
      <c r="V31" s="106"/>
      <c r="W31" s="106"/>
      <c r="X31" s="106"/>
      <c r="Y31" s="106"/>
      <c r="Z31" s="106"/>
      <c r="AA31" s="106"/>
      <c r="AB31" s="106"/>
      <c r="AD31" s="64">
        <v>12</v>
      </c>
      <c r="AE31" s="2"/>
      <c r="AF31" s="71">
        <f t="shared" si="12"/>
        <v>45516</v>
      </c>
      <c r="AG31" s="64" t="str">
        <f t="shared" si="13"/>
        <v>作業日</v>
      </c>
      <c r="AH31" s="64" t="str">
        <f t="shared" si="14"/>
        <v/>
      </c>
      <c r="AJ31" s="76">
        <f t="shared" si="3"/>
        <v>1</v>
      </c>
      <c r="AK31" s="91">
        <f t="shared" si="4"/>
        <v>3</v>
      </c>
      <c r="AL31" s="76" t="str">
        <f t="shared" si="5"/>
        <v/>
      </c>
      <c r="AM31" s="91">
        <f t="shared" si="6"/>
        <v>0</v>
      </c>
      <c r="AN31" s="91">
        <f t="shared" si="7"/>
        <v>0</v>
      </c>
      <c r="AO31" s="76">
        <f t="shared" si="8"/>
        <v>0</v>
      </c>
      <c r="AP31" s="89" t="str">
        <f t="shared" si="9"/>
        <v/>
      </c>
      <c r="AQ31" s="76" t="str">
        <f t="shared" si="10"/>
        <v/>
      </c>
      <c r="AR31" s="76" t="str">
        <f t="shared" si="15"/>
        <v/>
      </c>
      <c r="AU31" s="97">
        <f t="shared" si="16"/>
        <v>0</v>
      </c>
      <c r="AV31" s="97">
        <f t="shared" si="17"/>
        <v>0</v>
      </c>
    </row>
    <row r="32" spans="1:48" ht="17" customHeight="1">
      <c r="A32" s="10">
        <f t="shared" si="0"/>
        <v>45517</v>
      </c>
      <c r="B32" s="10"/>
      <c r="C32" s="10"/>
      <c r="D32" s="10"/>
      <c r="E32" s="21">
        <f t="shared" si="1"/>
        <v>3</v>
      </c>
      <c r="F32" s="21"/>
      <c r="G32" s="103" t="s">
        <v>46</v>
      </c>
      <c r="H32" s="103"/>
      <c r="I32" s="103"/>
      <c r="J32" s="25"/>
      <c r="K32" s="25"/>
      <c r="L32" s="25"/>
      <c r="M32" s="106"/>
      <c r="N32" s="106"/>
      <c r="O32" s="106"/>
      <c r="P32" s="106"/>
      <c r="Q32" s="106"/>
      <c r="R32" s="106"/>
      <c r="S32" s="106"/>
      <c r="T32" s="106"/>
      <c r="U32" s="106"/>
      <c r="V32" s="106"/>
      <c r="W32" s="106"/>
      <c r="X32" s="106"/>
      <c r="Y32" s="106"/>
      <c r="Z32" s="106"/>
      <c r="AA32" s="106"/>
      <c r="AB32" s="106"/>
      <c r="AD32" s="64">
        <v>13</v>
      </c>
      <c r="AE32" s="2"/>
      <c r="AF32" s="71">
        <f t="shared" si="12"/>
        <v>45517</v>
      </c>
      <c r="AG32" s="64" t="str">
        <f t="shared" si="13"/>
        <v>作業日</v>
      </c>
      <c r="AH32" s="64" t="str">
        <f t="shared" si="14"/>
        <v/>
      </c>
      <c r="AJ32" s="76">
        <f t="shared" si="3"/>
        <v>1</v>
      </c>
      <c r="AK32" s="91">
        <f t="shared" si="4"/>
        <v>4</v>
      </c>
      <c r="AL32" s="76" t="str">
        <f t="shared" si="5"/>
        <v/>
      </c>
      <c r="AM32" s="91">
        <f t="shared" si="6"/>
        <v>0</v>
      </c>
      <c r="AN32" s="91">
        <f t="shared" si="7"/>
        <v>0</v>
      </c>
      <c r="AO32" s="76">
        <f t="shared" si="8"/>
        <v>0</v>
      </c>
      <c r="AP32" s="89" t="str">
        <f t="shared" si="9"/>
        <v/>
      </c>
      <c r="AQ32" s="76" t="str">
        <f t="shared" si="10"/>
        <v/>
      </c>
      <c r="AR32" s="76" t="str">
        <f t="shared" si="15"/>
        <v/>
      </c>
      <c r="AU32" s="97">
        <f t="shared" si="16"/>
        <v>0</v>
      </c>
      <c r="AV32" s="97">
        <f t="shared" si="17"/>
        <v>0</v>
      </c>
    </row>
    <row r="33" spans="1:48" ht="17" customHeight="1">
      <c r="A33" s="10">
        <f t="shared" si="0"/>
        <v>45518</v>
      </c>
      <c r="B33" s="10"/>
      <c r="C33" s="10"/>
      <c r="D33" s="10"/>
      <c r="E33" s="21">
        <f t="shared" si="1"/>
        <v>4</v>
      </c>
      <c r="F33" s="21"/>
      <c r="G33" s="103" t="s">
        <v>48</v>
      </c>
      <c r="H33" s="103"/>
      <c r="I33" s="103"/>
      <c r="J33" s="25"/>
      <c r="K33" s="25"/>
      <c r="L33" s="25"/>
      <c r="M33" s="106" t="s">
        <v>51</v>
      </c>
      <c r="N33" s="106"/>
      <c r="O33" s="106"/>
      <c r="P33" s="106"/>
      <c r="Q33" s="106"/>
      <c r="R33" s="106"/>
      <c r="S33" s="106"/>
      <c r="T33" s="106"/>
      <c r="U33" s="106"/>
      <c r="V33" s="106"/>
      <c r="W33" s="106"/>
      <c r="X33" s="106"/>
      <c r="Y33" s="106"/>
      <c r="Z33" s="106"/>
      <c r="AA33" s="106"/>
      <c r="AB33" s="106"/>
      <c r="AD33" s="64">
        <v>14</v>
      </c>
      <c r="AE33" s="2"/>
      <c r="AF33" s="71">
        <f t="shared" si="12"/>
        <v>45518</v>
      </c>
      <c r="AG33" s="64" t="str">
        <f t="shared" si="13"/>
        <v>除外日</v>
      </c>
      <c r="AH33" s="64" t="str">
        <f t="shared" si="14"/>
        <v/>
      </c>
      <c r="AJ33" s="76">
        <f t="shared" si="3"/>
        <v>1</v>
      </c>
      <c r="AK33" s="91">
        <f t="shared" si="4"/>
        <v>5</v>
      </c>
      <c r="AL33" s="76" t="str">
        <f t="shared" si="5"/>
        <v/>
      </c>
      <c r="AM33" s="91">
        <f t="shared" si="6"/>
        <v>0</v>
      </c>
      <c r="AN33" s="91">
        <f t="shared" si="7"/>
        <v>0</v>
      </c>
      <c r="AO33" s="76">
        <f t="shared" si="8"/>
        <v>0</v>
      </c>
      <c r="AP33" s="89" t="str">
        <f t="shared" si="9"/>
        <v/>
      </c>
      <c r="AQ33" s="76" t="str">
        <f t="shared" si="10"/>
        <v/>
      </c>
      <c r="AR33" s="76" t="str">
        <f t="shared" si="15"/>
        <v/>
      </c>
      <c r="AU33" s="97">
        <f t="shared" si="16"/>
        <v>0</v>
      </c>
      <c r="AV33" s="97">
        <f t="shared" si="17"/>
        <v>0</v>
      </c>
    </row>
    <row r="34" spans="1:48" ht="17" customHeight="1">
      <c r="A34" s="10">
        <f t="shared" si="0"/>
        <v>45519</v>
      </c>
      <c r="B34" s="10"/>
      <c r="C34" s="10"/>
      <c r="D34" s="10"/>
      <c r="E34" s="21">
        <f t="shared" si="1"/>
        <v>5</v>
      </c>
      <c r="F34" s="21"/>
      <c r="G34" s="103" t="s">
        <v>48</v>
      </c>
      <c r="H34" s="103"/>
      <c r="I34" s="103"/>
      <c r="J34" s="25"/>
      <c r="K34" s="25"/>
      <c r="L34" s="25"/>
      <c r="M34" s="106" t="s">
        <v>51</v>
      </c>
      <c r="N34" s="106"/>
      <c r="O34" s="106"/>
      <c r="P34" s="106"/>
      <c r="Q34" s="106"/>
      <c r="R34" s="106"/>
      <c r="S34" s="106"/>
      <c r="T34" s="106"/>
      <c r="U34" s="106"/>
      <c r="V34" s="106"/>
      <c r="W34" s="106"/>
      <c r="X34" s="106"/>
      <c r="Y34" s="106"/>
      <c r="Z34" s="106"/>
      <c r="AA34" s="106"/>
      <c r="AB34" s="106"/>
      <c r="AD34" s="64">
        <v>15</v>
      </c>
      <c r="AE34" s="2"/>
      <c r="AF34" s="71">
        <f t="shared" si="12"/>
        <v>45519</v>
      </c>
      <c r="AG34" s="64" t="str">
        <f t="shared" si="13"/>
        <v>除外日</v>
      </c>
      <c r="AH34" s="64" t="str">
        <f t="shared" si="14"/>
        <v/>
      </c>
      <c r="AJ34" s="76">
        <f t="shared" si="3"/>
        <v>1</v>
      </c>
      <c r="AK34" s="91">
        <f t="shared" si="4"/>
        <v>6</v>
      </c>
      <c r="AL34" s="76" t="str">
        <f t="shared" si="5"/>
        <v/>
      </c>
      <c r="AM34" s="91">
        <f t="shared" si="6"/>
        <v>0</v>
      </c>
      <c r="AN34" s="91">
        <f t="shared" si="7"/>
        <v>0</v>
      </c>
      <c r="AO34" s="76">
        <f t="shared" si="8"/>
        <v>0</v>
      </c>
      <c r="AP34" s="89" t="str">
        <f t="shared" si="9"/>
        <v/>
      </c>
      <c r="AQ34" s="76" t="str">
        <f t="shared" si="10"/>
        <v/>
      </c>
      <c r="AR34" s="76" t="str">
        <f t="shared" si="15"/>
        <v/>
      </c>
      <c r="AU34" s="97">
        <f t="shared" si="16"/>
        <v>0</v>
      </c>
      <c r="AV34" s="97">
        <f t="shared" si="17"/>
        <v>0</v>
      </c>
    </row>
    <row r="35" spans="1:48" ht="17" customHeight="1">
      <c r="A35" s="10">
        <f t="shared" si="0"/>
        <v>45520</v>
      </c>
      <c r="B35" s="10"/>
      <c r="C35" s="10"/>
      <c r="D35" s="10"/>
      <c r="E35" s="21">
        <f t="shared" si="1"/>
        <v>6</v>
      </c>
      <c r="F35" s="21"/>
      <c r="G35" s="103" t="s">
        <v>48</v>
      </c>
      <c r="H35" s="103"/>
      <c r="I35" s="103"/>
      <c r="J35" s="25"/>
      <c r="K35" s="25"/>
      <c r="L35" s="25"/>
      <c r="M35" s="106" t="s">
        <v>51</v>
      </c>
      <c r="N35" s="106"/>
      <c r="O35" s="106"/>
      <c r="P35" s="106"/>
      <c r="Q35" s="106"/>
      <c r="R35" s="106"/>
      <c r="S35" s="106"/>
      <c r="T35" s="106"/>
      <c r="U35" s="106"/>
      <c r="V35" s="106"/>
      <c r="W35" s="106"/>
      <c r="X35" s="106"/>
      <c r="Y35" s="106"/>
      <c r="Z35" s="106"/>
      <c r="AA35" s="106"/>
      <c r="AB35" s="106"/>
      <c r="AD35" s="64">
        <v>16</v>
      </c>
      <c r="AE35" s="2"/>
      <c r="AF35" s="71">
        <f t="shared" si="12"/>
        <v>45520</v>
      </c>
      <c r="AG35" s="64" t="str">
        <f t="shared" si="13"/>
        <v>除外日</v>
      </c>
      <c r="AH35" s="64" t="str">
        <f t="shared" si="14"/>
        <v/>
      </c>
      <c r="AJ35" s="76">
        <f t="shared" si="3"/>
        <v>1</v>
      </c>
      <c r="AK35" s="91">
        <f t="shared" si="4"/>
        <v>7</v>
      </c>
      <c r="AL35" s="76" t="str">
        <f t="shared" si="5"/>
        <v/>
      </c>
      <c r="AM35" s="91">
        <f t="shared" si="6"/>
        <v>0</v>
      </c>
      <c r="AN35" s="91">
        <f t="shared" si="7"/>
        <v>0</v>
      </c>
      <c r="AO35" s="76">
        <f t="shared" si="8"/>
        <v>0</v>
      </c>
      <c r="AP35" s="89">
        <f t="shared" si="9"/>
        <v>0</v>
      </c>
      <c r="AQ35" s="76">
        <f t="shared" si="10"/>
        <v>0</v>
      </c>
      <c r="AR35" s="76" t="str">
        <f t="shared" si="15"/>
        <v>OK</v>
      </c>
      <c r="AU35" s="97">
        <f t="shared" si="16"/>
        <v>0</v>
      </c>
      <c r="AV35" s="97">
        <f t="shared" si="17"/>
        <v>0</v>
      </c>
    </row>
    <row r="36" spans="1:48" ht="17" customHeight="1">
      <c r="A36" s="10">
        <f t="shared" si="0"/>
        <v>45521</v>
      </c>
      <c r="B36" s="10"/>
      <c r="C36" s="10"/>
      <c r="D36" s="10"/>
      <c r="E36" s="21">
        <f t="shared" si="1"/>
        <v>7</v>
      </c>
      <c r="F36" s="21"/>
      <c r="G36" s="103" t="s">
        <v>28</v>
      </c>
      <c r="H36" s="103"/>
      <c r="I36" s="103"/>
      <c r="J36" s="25"/>
      <c r="K36" s="25"/>
      <c r="L36" s="25"/>
      <c r="M36" s="106"/>
      <c r="N36" s="106"/>
      <c r="O36" s="106"/>
      <c r="P36" s="106"/>
      <c r="Q36" s="106"/>
      <c r="R36" s="106"/>
      <c r="S36" s="106"/>
      <c r="T36" s="106"/>
      <c r="U36" s="106"/>
      <c r="V36" s="106"/>
      <c r="W36" s="106"/>
      <c r="X36" s="106"/>
      <c r="Y36" s="106"/>
      <c r="Z36" s="106"/>
      <c r="AA36" s="106"/>
      <c r="AB36" s="106"/>
      <c r="AD36" s="64">
        <v>17</v>
      </c>
      <c r="AE36" s="2"/>
      <c r="AF36" s="71">
        <f t="shared" si="12"/>
        <v>45521</v>
      </c>
      <c r="AG36" s="64" t="str">
        <f t="shared" si="13"/>
        <v>閉所日</v>
      </c>
      <c r="AH36" s="64" t="str">
        <f t="shared" si="14"/>
        <v/>
      </c>
      <c r="AJ36" s="76">
        <f t="shared" si="3"/>
        <v>1</v>
      </c>
      <c r="AK36" s="91">
        <f t="shared" si="4"/>
        <v>1</v>
      </c>
      <c r="AL36" s="76" t="str">
        <f t="shared" si="5"/>
        <v/>
      </c>
      <c r="AM36" s="91">
        <f t="shared" si="6"/>
        <v>0</v>
      </c>
      <c r="AN36" s="91">
        <f t="shared" si="7"/>
        <v>0</v>
      </c>
      <c r="AO36" s="76">
        <f t="shared" si="8"/>
        <v>0</v>
      </c>
      <c r="AP36" s="89" t="str">
        <f t="shared" si="9"/>
        <v/>
      </c>
      <c r="AQ36" s="76" t="str">
        <f t="shared" si="10"/>
        <v/>
      </c>
      <c r="AR36" s="76" t="str">
        <f t="shared" si="15"/>
        <v/>
      </c>
      <c r="AU36" s="97">
        <f t="shared" si="16"/>
        <v>1</v>
      </c>
      <c r="AV36" s="97">
        <f t="shared" si="17"/>
        <v>0</v>
      </c>
    </row>
    <row r="37" spans="1:48" ht="17" customHeight="1">
      <c r="A37" s="10">
        <f t="shared" si="0"/>
        <v>45522</v>
      </c>
      <c r="B37" s="10"/>
      <c r="C37" s="10"/>
      <c r="D37" s="10"/>
      <c r="E37" s="21">
        <f t="shared" si="1"/>
        <v>1</v>
      </c>
      <c r="F37" s="21"/>
      <c r="G37" s="103" t="s">
        <v>28</v>
      </c>
      <c r="H37" s="103"/>
      <c r="I37" s="103"/>
      <c r="J37" s="25"/>
      <c r="K37" s="25"/>
      <c r="L37" s="25"/>
      <c r="M37" s="106"/>
      <c r="N37" s="106"/>
      <c r="O37" s="106"/>
      <c r="P37" s="106"/>
      <c r="Q37" s="106"/>
      <c r="R37" s="106"/>
      <c r="S37" s="106"/>
      <c r="T37" s="106"/>
      <c r="U37" s="106"/>
      <c r="V37" s="106"/>
      <c r="W37" s="106"/>
      <c r="X37" s="106"/>
      <c r="Y37" s="106"/>
      <c r="Z37" s="106"/>
      <c r="AA37" s="106"/>
      <c r="AB37" s="106"/>
      <c r="AD37" s="64">
        <v>18</v>
      </c>
      <c r="AE37" s="2"/>
      <c r="AF37" s="71">
        <f t="shared" si="12"/>
        <v>45522</v>
      </c>
      <c r="AG37" s="64" t="str">
        <f t="shared" si="13"/>
        <v>閉所日</v>
      </c>
      <c r="AH37" s="64" t="str">
        <f t="shared" si="14"/>
        <v/>
      </c>
      <c r="AJ37" s="76">
        <f t="shared" si="3"/>
        <v>1</v>
      </c>
      <c r="AK37" s="91">
        <f t="shared" si="4"/>
        <v>2</v>
      </c>
      <c r="AL37" s="76" t="str">
        <f t="shared" si="5"/>
        <v/>
      </c>
      <c r="AM37" s="91">
        <f t="shared" si="6"/>
        <v>0</v>
      </c>
      <c r="AN37" s="91">
        <f t="shared" si="7"/>
        <v>0</v>
      </c>
      <c r="AO37" s="76">
        <f t="shared" si="8"/>
        <v>0</v>
      </c>
      <c r="AP37" s="89" t="str">
        <f t="shared" si="9"/>
        <v/>
      </c>
      <c r="AQ37" s="76" t="str">
        <f t="shared" si="10"/>
        <v/>
      </c>
      <c r="AR37" s="76" t="str">
        <f t="shared" si="15"/>
        <v/>
      </c>
      <c r="AU37" s="97">
        <f t="shared" si="16"/>
        <v>1</v>
      </c>
      <c r="AV37" s="97">
        <f t="shared" si="17"/>
        <v>0</v>
      </c>
    </row>
    <row r="38" spans="1:48" ht="17" customHeight="1">
      <c r="A38" s="10">
        <f t="shared" si="0"/>
        <v>45523</v>
      </c>
      <c r="B38" s="10"/>
      <c r="C38" s="10"/>
      <c r="D38" s="10"/>
      <c r="E38" s="21">
        <f t="shared" si="1"/>
        <v>2</v>
      </c>
      <c r="F38" s="21"/>
      <c r="G38" s="103" t="s">
        <v>46</v>
      </c>
      <c r="H38" s="103"/>
      <c r="I38" s="103"/>
      <c r="J38" s="25"/>
      <c r="K38" s="25"/>
      <c r="L38" s="25"/>
      <c r="M38" s="106"/>
      <c r="N38" s="106"/>
      <c r="O38" s="106"/>
      <c r="P38" s="106"/>
      <c r="Q38" s="106"/>
      <c r="R38" s="106"/>
      <c r="S38" s="106"/>
      <c r="T38" s="106"/>
      <c r="U38" s="106"/>
      <c r="V38" s="106"/>
      <c r="W38" s="106"/>
      <c r="X38" s="106"/>
      <c r="Y38" s="106"/>
      <c r="Z38" s="106"/>
      <c r="AA38" s="106"/>
      <c r="AB38" s="106"/>
      <c r="AD38" s="64">
        <v>19</v>
      </c>
      <c r="AE38" s="2"/>
      <c r="AF38" s="71">
        <f t="shared" si="12"/>
        <v>45523</v>
      </c>
      <c r="AG38" s="64" t="str">
        <f t="shared" si="13"/>
        <v>作業日</v>
      </c>
      <c r="AH38" s="64" t="str">
        <f t="shared" si="14"/>
        <v/>
      </c>
      <c r="AJ38" s="76">
        <f t="shared" si="3"/>
        <v>1</v>
      </c>
      <c r="AK38" s="91">
        <f t="shared" si="4"/>
        <v>3</v>
      </c>
      <c r="AL38" s="76" t="str">
        <f t="shared" si="5"/>
        <v/>
      </c>
      <c r="AM38" s="91">
        <f t="shared" si="6"/>
        <v>0</v>
      </c>
      <c r="AN38" s="91">
        <f t="shared" si="7"/>
        <v>0</v>
      </c>
      <c r="AO38" s="76">
        <f t="shared" si="8"/>
        <v>0</v>
      </c>
      <c r="AP38" s="89" t="str">
        <f t="shared" si="9"/>
        <v/>
      </c>
      <c r="AQ38" s="76" t="str">
        <f t="shared" si="10"/>
        <v/>
      </c>
      <c r="AR38" s="76" t="str">
        <f t="shared" si="15"/>
        <v/>
      </c>
      <c r="AU38" s="97">
        <f t="shared" si="16"/>
        <v>0</v>
      </c>
      <c r="AV38" s="97">
        <f t="shared" si="17"/>
        <v>0</v>
      </c>
    </row>
    <row r="39" spans="1:48" ht="17" customHeight="1">
      <c r="A39" s="10">
        <f t="shared" si="0"/>
        <v>45524</v>
      </c>
      <c r="B39" s="10"/>
      <c r="C39" s="10"/>
      <c r="D39" s="10"/>
      <c r="E39" s="21">
        <f t="shared" si="1"/>
        <v>3</v>
      </c>
      <c r="F39" s="21"/>
      <c r="G39" s="103" t="s">
        <v>46</v>
      </c>
      <c r="H39" s="103"/>
      <c r="I39" s="103"/>
      <c r="J39" s="25"/>
      <c r="K39" s="25"/>
      <c r="L39" s="25"/>
      <c r="M39" s="106"/>
      <c r="N39" s="106"/>
      <c r="O39" s="106"/>
      <c r="P39" s="106"/>
      <c r="Q39" s="106"/>
      <c r="R39" s="106"/>
      <c r="S39" s="106"/>
      <c r="T39" s="106"/>
      <c r="U39" s="106"/>
      <c r="V39" s="106"/>
      <c r="W39" s="106"/>
      <c r="X39" s="106"/>
      <c r="Y39" s="106"/>
      <c r="Z39" s="106"/>
      <c r="AA39" s="106"/>
      <c r="AB39" s="106"/>
      <c r="AD39" s="64">
        <v>20</v>
      </c>
      <c r="AE39" s="2"/>
      <c r="AF39" s="71">
        <f t="shared" si="12"/>
        <v>45524</v>
      </c>
      <c r="AG39" s="64" t="str">
        <f t="shared" si="13"/>
        <v>作業日</v>
      </c>
      <c r="AH39" s="64" t="str">
        <f t="shared" si="14"/>
        <v/>
      </c>
      <c r="AJ39" s="76">
        <f t="shared" si="3"/>
        <v>1</v>
      </c>
      <c r="AK39" s="91">
        <f t="shared" si="4"/>
        <v>4</v>
      </c>
      <c r="AL39" s="76" t="str">
        <f t="shared" si="5"/>
        <v/>
      </c>
      <c r="AM39" s="91">
        <f t="shared" si="6"/>
        <v>0</v>
      </c>
      <c r="AN39" s="91">
        <f t="shared" si="7"/>
        <v>0</v>
      </c>
      <c r="AO39" s="76">
        <f t="shared" si="8"/>
        <v>0</v>
      </c>
      <c r="AP39" s="89" t="str">
        <f t="shared" si="9"/>
        <v/>
      </c>
      <c r="AQ39" s="76" t="str">
        <f t="shared" si="10"/>
        <v/>
      </c>
      <c r="AR39" s="76" t="str">
        <f t="shared" si="15"/>
        <v/>
      </c>
      <c r="AU39" s="97">
        <f t="shared" si="16"/>
        <v>0</v>
      </c>
      <c r="AV39" s="97">
        <f t="shared" si="17"/>
        <v>0</v>
      </c>
    </row>
    <row r="40" spans="1:48" ht="17" customHeight="1">
      <c r="A40" s="10">
        <f t="shared" si="0"/>
        <v>45525</v>
      </c>
      <c r="B40" s="10"/>
      <c r="C40" s="10"/>
      <c r="D40" s="10"/>
      <c r="E40" s="21">
        <f t="shared" si="1"/>
        <v>4</v>
      </c>
      <c r="F40" s="21"/>
      <c r="G40" s="103" t="s">
        <v>46</v>
      </c>
      <c r="H40" s="103"/>
      <c r="I40" s="103"/>
      <c r="J40" s="25"/>
      <c r="K40" s="25"/>
      <c r="L40" s="25"/>
      <c r="M40" s="106"/>
      <c r="N40" s="106"/>
      <c r="O40" s="106"/>
      <c r="P40" s="106"/>
      <c r="Q40" s="106"/>
      <c r="R40" s="106"/>
      <c r="S40" s="106"/>
      <c r="T40" s="106"/>
      <c r="U40" s="106"/>
      <c r="V40" s="106"/>
      <c r="W40" s="106"/>
      <c r="X40" s="106"/>
      <c r="Y40" s="106"/>
      <c r="Z40" s="106"/>
      <c r="AA40" s="106"/>
      <c r="AB40" s="106"/>
      <c r="AD40" s="64">
        <v>21</v>
      </c>
      <c r="AE40" s="2"/>
      <c r="AF40" s="71">
        <f t="shared" si="12"/>
        <v>45525</v>
      </c>
      <c r="AG40" s="64" t="str">
        <f t="shared" si="13"/>
        <v>作業日</v>
      </c>
      <c r="AH40" s="64" t="str">
        <f t="shared" si="14"/>
        <v/>
      </c>
      <c r="AJ40" s="76">
        <f t="shared" si="3"/>
        <v>1</v>
      </c>
      <c r="AK40" s="91">
        <f t="shared" si="4"/>
        <v>5</v>
      </c>
      <c r="AL40" s="76" t="str">
        <f t="shared" si="5"/>
        <v/>
      </c>
      <c r="AM40" s="91">
        <f t="shared" si="6"/>
        <v>0</v>
      </c>
      <c r="AN40" s="91">
        <f t="shared" si="7"/>
        <v>0</v>
      </c>
      <c r="AO40" s="76">
        <f t="shared" si="8"/>
        <v>0</v>
      </c>
      <c r="AP40" s="89" t="str">
        <f t="shared" si="9"/>
        <v/>
      </c>
      <c r="AQ40" s="76" t="str">
        <f t="shared" si="10"/>
        <v/>
      </c>
      <c r="AR40" s="76" t="str">
        <f t="shared" si="15"/>
        <v/>
      </c>
      <c r="AU40" s="97">
        <f t="shared" si="16"/>
        <v>0</v>
      </c>
      <c r="AV40" s="97">
        <f t="shared" si="17"/>
        <v>0</v>
      </c>
    </row>
    <row r="41" spans="1:48" ht="17" customHeight="1">
      <c r="A41" s="10">
        <f t="shared" si="0"/>
        <v>45526</v>
      </c>
      <c r="B41" s="10"/>
      <c r="C41" s="10"/>
      <c r="D41" s="10"/>
      <c r="E41" s="21">
        <f t="shared" si="1"/>
        <v>5</v>
      </c>
      <c r="F41" s="21"/>
      <c r="G41" s="103" t="s">
        <v>46</v>
      </c>
      <c r="H41" s="103"/>
      <c r="I41" s="103"/>
      <c r="J41" s="25"/>
      <c r="K41" s="25"/>
      <c r="L41" s="25"/>
      <c r="M41" s="106"/>
      <c r="N41" s="106"/>
      <c r="O41" s="106"/>
      <c r="P41" s="106"/>
      <c r="Q41" s="106"/>
      <c r="R41" s="106"/>
      <c r="S41" s="106"/>
      <c r="T41" s="106"/>
      <c r="U41" s="106"/>
      <c r="V41" s="106"/>
      <c r="W41" s="106"/>
      <c r="X41" s="106"/>
      <c r="Y41" s="106"/>
      <c r="Z41" s="106"/>
      <c r="AA41" s="106"/>
      <c r="AB41" s="106"/>
      <c r="AD41" s="64">
        <v>22</v>
      </c>
      <c r="AE41" s="2"/>
      <c r="AF41" s="71">
        <f t="shared" si="12"/>
        <v>45526</v>
      </c>
      <c r="AG41" s="64" t="str">
        <f t="shared" si="13"/>
        <v>作業日</v>
      </c>
      <c r="AH41" s="64" t="str">
        <f t="shared" si="14"/>
        <v/>
      </c>
      <c r="AJ41" s="76">
        <f t="shared" si="3"/>
        <v>1</v>
      </c>
      <c r="AK41" s="91">
        <f t="shared" si="4"/>
        <v>6</v>
      </c>
      <c r="AL41" s="76" t="str">
        <f t="shared" si="5"/>
        <v/>
      </c>
      <c r="AM41" s="91">
        <f t="shared" si="6"/>
        <v>0</v>
      </c>
      <c r="AN41" s="91">
        <f t="shared" si="7"/>
        <v>0</v>
      </c>
      <c r="AO41" s="76">
        <f t="shared" si="8"/>
        <v>0</v>
      </c>
      <c r="AP41" s="89" t="str">
        <f t="shared" si="9"/>
        <v/>
      </c>
      <c r="AQ41" s="76" t="str">
        <f t="shared" si="10"/>
        <v/>
      </c>
      <c r="AR41" s="76" t="str">
        <f t="shared" si="15"/>
        <v/>
      </c>
      <c r="AU41" s="97">
        <f t="shared" si="16"/>
        <v>0</v>
      </c>
      <c r="AV41" s="97">
        <f t="shared" si="17"/>
        <v>0</v>
      </c>
    </row>
    <row r="42" spans="1:48" ht="17" customHeight="1">
      <c r="A42" s="10">
        <f t="shared" si="0"/>
        <v>45527</v>
      </c>
      <c r="B42" s="10"/>
      <c r="C42" s="10"/>
      <c r="D42" s="10"/>
      <c r="E42" s="21">
        <f t="shared" si="1"/>
        <v>6</v>
      </c>
      <c r="F42" s="21"/>
      <c r="G42" s="103" t="s">
        <v>46</v>
      </c>
      <c r="H42" s="103"/>
      <c r="I42" s="103"/>
      <c r="J42" s="25"/>
      <c r="K42" s="25"/>
      <c r="L42" s="25"/>
      <c r="M42" s="106"/>
      <c r="N42" s="106"/>
      <c r="O42" s="106"/>
      <c r="P42" s="106"/>
      <c r="Q42" s="106"/>
      <c r="R42" s="106"/>
      <c r="S42" s="106"/>
      <c r="T42" s="106"/>
      <c r="U42" s="106"/>
      <c r="V42" s="106"/>
      <c r="W42" s="106"/>
      <c r="X42" s="106"/>
      <c r="Y42" s="106"/>
      <c r="Z42" s="106"/>
      <c r="AA42" s="106"/>
      <c r="AB42" s="106"/>
      <c r="AD42" s="64">
        <v>23</v>
      </c>
      <c r="AE42" s="2"/>
      <c r="AF42" s="71">
        <f t="shared" si="12"/>
        <v>45527</v>
      </c>
      <c r="AG42" s="64" t="str">
        <f t="shared" si="13"/>
        <v>作業日</v>
      </c>
      <c r="AH42" s="64" t="str">
        <f t="shared" si="14"/>
        <v/>
      </c>
      <c r="AJ42" s="76">
        <f t="shared" si="3"/>
        <v>1</v>
      </c>
      <c r="AK42" s="91">
        <f t="shared" si="4"/>
        <v>7</v>
      </c>
      <c r="AL42" s="76" t="str">
        <f t="shared" si="5"/>
        <v/>
      </c>
      <c r="AM42" s="91">
        <f t="shared" si="6"/>
        <v>0</v>
      </c>
      <c r="AN42" s="91">
        <f t="shared" si="7"/>
        <v>0</v>
      </c>
      <c r="AO42" s="76">
        <f t="shared" si="8"/>
        <v>0</v>
      </c>
      <c r="AP42" s="89">
        <f t="shared" si="9"/>
        <v>0</v>
      </c>
      <c r="AQ42" s="76">
        <f t="shared" si="10"/>
        <v>0</v>
      </c>
      <c r="AR42" s="76" t="str">
        <f t="shared" si="15"/>
        <v>OK</v>
      </c>
      <c r="AU42" s="97">
        <f t="shared" si="16"/>
        <v>0</v>
      </c>
      <c r="AV42" s="97">
        <f t="shared" si="17"/>
        <v>0</v>
      </c>
    </row>
    <row r="43" spans="1:48" ht="17" customHeight="1">
      <c r="A43" s="10">
        <f t="shared" si="0"/>
        <v>45528</v>
      </c>
      <c r="B43" s="10"/>
      <c r="C43" s="10"/>
      <c r="D43" s="10"/>
      <c r="E43" s="21">
        <f t="shared" si="1"/>
        <v>7</v>
      </c>
      <c r="F43" s="21"/>
      <c r="G43" s="103" t="s">
        <v>28</v>
      </c>
      <c r="H43" s="103"/>
      <c r="I43" s="103"/>
      <c r="J43" s="25"/>
      <c r="K43" s="25"/>
      <c r="L43" s="25"/>
      <c r="M43" s="106"/>
      <c r="N43" s="106"/>
      <c r="O43" s="106"/>
      <c r="P43" s="106"/>
      <c r="Q43" s="106"/>
      <c r="R43" s="106"/>
      <c r="S43" s="106"/>
      <c r="T43" s="106"/>
      <c r="U43" s="106"/>
      <c r="V43" s="106"/>
      <c r="W43" s="106"/>
      <c r="X43" s="106"/>
      <c r="Y43" s="106"/>
      <c r="Z43" s="106"/>
      <c r="AA43" s="106"/>
      <c r="AB43" s="106"/>
      <c r="AD43" s="64">
        <v>24</v>
      </c>
      <c r="AE43" s="2"/>
      <c r="AF43" s="71">
        <f t="shared" si="12"/>
        <v>45528</v>
      </c>
      <c r="AG43" s="64" t="str">
        <f t="shared" si="13"/>
        <v>閉所日</v>
      </c>
      <c r="AH43" s="64" t="str">
        <f t="shared" si="14"/>
        <v/>
      </c>
      <c r="AJ43" s="76">
        <f t="shared" si="3"/>
        <v>1</v>
      </c>
      <c r="AK43" s="91">
        <f t="shared" si="4"/>
        <v>1</v>
      </c>
      <c r="AL43" s="76" t="str">
        <f t="shared" si="5"/>
        <v/>
      </c>
      <c r="AM43" s="91">
        <f t="shared" si="6"/>
        <v>0</v>
      </c>
      <c r="AN43" s="91">
        <f t="shared" si="7"/>
        <v>0</v>
      </c>
      <c r="AO43" s="76">
        <f t="shared" si="8"/>
        <v>0</v>
      </c>
      <c r="AP43" s="89" t="str">
        <f t="shared" si="9"/>
        <v/>
      </c>
      <c r="AQ43" s="76" t="str">
        <f t="shared" si="10"/>
        <v/>
      </c>
      <c r="AR43" s="76" t="str">
        <f t="shared" si="15"/>
        <v/>
      </c>
      <c r="AU43" s="97">
        <f t="shared" si="16"/>
        <v>1</v>
      </c>
      <c r="AV43" s="97">
        <f t="shared" si="17"/>
        <v>0</v>
      </c>
    </row>
    <row r="44" spans="1:48" ht="17" customHeight="1">
      <c r="A44" s="10">
        <f t="shared" si="0"/>
        <v>45529</v>
      </c>
      <c r="B44" s="10"/>
      <c r="C44" s="10"/>
      <c r="D44" s="10"/>
      <c r="E44" s="21">
        <f t="shared" si="1"/>
        <v>1</v>
      </c>
      <c r="F44" s="21"/>
      <c r="G44" s="103" t="s">
        <v>28</v>
      </c>
      <c r="H44" s="103"/>
      <c r="I44" s="103"/>
      <c r="J44" s="25"/>
      <c r="K44" s="25"/>
      <c r="L44" s="25"/>
      <c r="M44" s="106"/>
      <c r="N44" s="106"/>
      <c r="O44" s="106"/>
      <c r="P44" s="106"/>
      <c r="Q44" s="106"/>
      <c r="R44" s="106"/>
      <c r="S44" s="106"/>
      <c r="T44" s="106"/>
      <c r="U44" s="106"/>
      <c r="V44" s="106"/>
      <c r="W44" s="106"/>
      <c r="X44" s="106"/>
      <c r="Y44" s="106"/>
      <c r="Z44" s="106"/>
      <c r="AA44" s="106"/>
      <c r="AB44" s="106"/>
      <c r="AD44" s="64">
        <v>25</v>
      </c>
      <c r="AE44" s="2"/>
      <c r="AF44" s="71">
        <f t="shared" si="12"/>
        <v>45529</v>
      </c>
      <c r="AG44" s="64" t="str">
        <f t="shared" si="13"/>
        <v>閉所日</v>
      </c>
      <c r="AH44" s="64" t="str">
        <f t="shared" si="14"/>
        <v/>
      </c>
      <c r="AJ44" s="76">
        <f t="shared" si="3"/>
        <v>1</v>
      </c>
      <c r="AK44" s="91">
        <f t="shared" si="4"/>
        <v>2</v>
      </c>
      <c r="AL44" s="76" t="str">
        <f t="shared" si="5"/>
        <v/>
      </c>
      <c r="AM44" s="91">
        <f t="shared" si="6"/>
        <v>0</v>
      </c>
      <c r="AN44" s="91">
        <f t="shared" si="7"/>
        <v>0</v>
      </c>
      <c r="AO44" s="76">
        <f t="shared" si="8"/>
        <v>0</v>
      </c>
      <c r="AP44" s="89" t="str">
        <f t="shared" si="9"/>
        <v/>
      </c>
      <c r="AQ44" s="76" t="str">
        <f t="shared" si="10"/>
        <v/>
      </c>
      <c r="AR44" s="76" t="str">
        <f t="shared" si="15"/>
        <v/>
      </c>
      <c r="AU44" s="97">
        <f t="shared" si="16"/>
        <v>1</v>
      </c>
      <c r="AV44" s="97">
        <f t="shared" si="17"/>
        <v>0</v>
      </c>
    </row>
    <row r="45" spans="1:48" ht="17" customHeight="1">
      <c r="A45" s="10">
        <f t="shared" si="0"/>
        <v>45530</v>
      </c>
      <c r="B45" s="10"/>
      <c r="C45" s="10"/>
      <c r="D45" s="10"/>
      <c r="E45" s="21">
        <f t="shared" si="1"/>
        <v>2</v>
      </c>
      <c r="F45" s="21"/>
      <c r="G45" s="103" t="s">
        <v>46</v>
      </c>
      <c r="H45" s="103"/>
      <c r="I45" s="103"/>
      <c r="J45" s="25"/>
      <c r="K45" s="25"/>
      <c r="L45" s="25"/>
      <c r="M45" s="106"/>
      <c r="N45" s="106"/>
      <c r="O45" s="106"/>
      <c r="P45" s="106"/>
      <c r="Q45" s="106"/>
      <c r="R45" s="106"/>
      <c r="S45" s="106"/>
      <c r="T45" s="106"/>
      <c r="U45" s="106"/>
      <c r="V45" s="106"/>
      <c r="W45" s="106"/>
      <c r="X45" s="106"/>
      <c r="Y45" s="106"/>
      <c r="Z45" s="106"/>
      <c r="AA45" s="106"/>
      <c r="AB45" s="106"/>
      <c r="AD45" s="64">
        <v>26</v>
      </c>
      <c r="AE45" s="2"/>
      <c r="AF45" s="71">
        <f t="shared" si="12"/>
        <v>45530</v>
      </c>
      <c r="AG45" s="64" t="str">
        <f t="shared" si="13"/>
        <v>作業日</v>
      </c>
      <c r="AH45" s="64" t="str">
        <f t="shared" si="14"/>
        <v/>
      </c>
      <c r="AJ45" s="76">
        <f t="shared" si="3"/>
        <v>1</v>
      </c>
      <c r="AK45" s="91">
        <f t="shared" si="4"/>
        <v>3</v>
      </c>
      <c r="AL45" s="76" t="str">
        <f t="shared" si="5"/>
        <v/>
      </c>
      <c r="AM45" s="91">
        <f t="shared" si="6"/>
        <v>0</v>
      </c>
      <c r="AN45" s="91">
        <f t="shared" si="7"/>
        <v>0</v>
      </c>
      <c r="AO45" s="76">
        <f t="shared" si="8"/>
        <v>0</v>
      </c>
      <c r="AP45" s="89" t="str">
        <f t="shared" si="9"/>
        <v/>
      </c>
      <c r="AQ45" s="76" t="str">
        <f t="shared" si="10"/>
        <v/>
      </c>
      <c r="AR45" s="76" t="str">
        <f t="shared" si="15"/>
        <v/>
      </c>
      <c r="AU45" s="97">
        <f t="shared" si="16"/>
        <v>0</v>
      </c>
      <c r="AV45" s="97">
        <f t="shared" si="17"/>
        <v>0</v>
      </c>
    </row>
    <row r="46" spans="1:48" ht="17" customHeight="1">
      <c r="A46" s="10">
        <f t="shared" si="0"/>
        <v>45531</v>
      </c>
      <c r="B46" s="10"/>
      <c r="C46" s="10"/>
      <c r="D46" s="10"/>
      <c r="E46" s="21">
        <f t="shared" si="1"/>
        <v>3</v>
      </c>
      <c r="F46" s="21"/>
      <c r="G46" s="103" t="s">
        <v>46</v>
      </c>
      <c r="H46" s="103"/>
      <c r="I46" s="103"/>
      <c r="J46" s="25"/>
      <c r="K46" s="25"/>
      <c r="L46" s="25"/>
      <c r="M46" s="106"/>
      <c r="N46" s="106"/>
      <c r="O46" s="106"/>
      <c r="P46" s="106"/>
      <c r="Q46" s="106"/>
      <c r="R46" s="106"/>
      <c r="S46" s="106"/>
      <c r="T46" s="106"/>
      <c r="U46" s="106"/>
      <c r="V46" s="106"/>
      <c r="W46" s="106"/>
      <c r="X46" s="106"/>
      <c r="Y46" s="106"/>
      <c r="Z46" s="106"/>
      <c r="AA46" s="106"/>
      <c r="AB46" s="106"/>
      <c r="AD46" s="64">
        <v>27</v>
      </c>
      <c r="AE46" s="2"/>
      <c r="AF46" s="71">
        <f t="shared" si="12"/>
        <v>45531</v>
      </c>
      <c r="AG46" s="64" t="str">
        <f t="shared" si="13"/>
        <v>作業日</v>
      </c>
      <c r="AH46" s="64" t="str">
        <f t="shared" si="14"/>
        <v/>
      </c>
      <c r="AJ46" s="76">
        <f t="shared" si="3"/>
        <v>1</v>
      </c>
      <c r="AK46" s="91">
        <f t="shared" si="4"/>
        <v>4</v>
      </c>
      <c r="AL46" s="76" t="str">
        <f t="shared" si="5"/>
        <v/>
      </c>
      <c r="AM46" s="91">
        <f t="shared" si="6"/>
        <v>0</v>
      </c>
      <c r="AN46" s="91">
        <f t="shared" si="7"/>
        <v>0</v>
      </c>
      <c r="AO46" s="76">
        <f t="shared" si="8"/>
        <v>0</v>
      </c>
      <c r="AP46" s="89" t="str">
        <f t="shared" si="9"/>
        <v/>
      </c>
      <c r="AQ46" s="76" t="str">
        <f t="shared" si="10"/>
        <v/>
      </c>
      <c r="AR46" s="76" t="str">
        <f t="shared" si="15"/>
        <v/>
      </c>
      <c r="AU46" s="97">
        <f t="shared" si="16"/>
        <v>0</v>
      </c>
      <c r="AV46" s="97">
        <f t="shared" si="17"/>
        <v>0</v>
      </c>
    </row>
    <row r="47" spans="1:48" ht="17" customHeight="1">
      <c r="A47" s="10">
        <f t="shared" si="0"/>
        <v>45532</v>
      </c>
      <c r="B47" s="10"/>
      <c r="C47" s="10"/>
      <c r="D47" s="10"/>
      <c r="E47" s="21">
        <f t="shared" si="1"/>
        <v>4</v>
      </c>
      <c r="F47" s="21"/>
      <c r="G47" s="103" t="s">
        <v>46</v>
      </c>
      <c r="H47" s="103"/>
      <c r="I47" s="103"/>
      <c r="J47" s="25"/>
      <c r="K47" s="25"/>
      <c r="L47" s="25"/>
      <c r="M47" s="106"/>
      <c r="N47" s="106"/>
      <c r="O47" s="106"/>
      <c r="P47" s="106"/>
      <c r="Q47" s="106"/>
      <c r="R47" s="106"/>
      <c r="S47" s="106"/>
      <c r="T47" s="106"/>
      <c r="U47" s="106"/>
      <c r="V47" s="106"/>
      <c r="W47" s="106"/>
      <c r="X47" s="106"/>
      <c r="Y47" s="106"/>
      <c r="Z47" s="106"/>
      <c r="AA47" s="106"/>
      <c r="AB47" s="106"/>
      <c r="AD47" s="64">
        <v>28</v>
      </c>
      <c r="AE47" s="2"/>
      <c r="AF47" s="72">
        <f t="shared" si="12"/>
        <v>45532</v>
      </c>
      <c r="AG47" s="78" t="str">
        <f t="shared" si="13"/>
        <v>作業日</v>
      </c>
      <c r="AH47" s="78" t="str">
        <f t="shared" si="14"/>
        <v/>
      </c>
      <c r="AJ47" s="76">
        <f t="shared" si="3"/>
        <v>1</v>
      </c>
      <c r="AK47" s="91">
        <f t="shared" si="4"/>
        <v>5</v>
      </c>
      <c r="AL47" s="76" t="str">
        <f t="shared" si="5"/>
        <v/>
      </c>
      <c r="AM47" s="91">
        <f t="shared" si="6"/>
        <v>0</v>
      </c>
      <c r="AN47" s="91">
        <f t="shared" si="7"/>
        <v>0</v>
      </c>
      <c r="AO47" s="76">
        <f t="shared" si="8"/>
        <v>0</v>
      </c>
      <c r="AP47" s="89" t="str">
        <f t="shared" si="9"/>
        <v/>
      </c>
      <c r="AQ47" s="76" t="str">
        <f t="shared" si="10"/>
        <v/>
      </c>
      <c r="AR47" s="76" t="str">
        <f t="shared" si="15"/>
        <v/>
      </c>
      <c r="AU47" s="97">
        <f t="shared" si="16"/>
        <v>0</v>
      </c>
      <c r="AV47" s="97">
        <f t="shared" si="17"/>
        <v>0</v>
      </c>
    </row>
    <row r="48" spans="1:48" ht="17" customHeight="1">
      <c r="A48" s="10">
        <f t="shared" si="0"/>
        <v>45533</v>
      </c>
      <c r="B48" s="10"/>
      <c r="C48" s="10"/>
      <c r="D48" s="10"/>
      <c r="E48" s="21">
        <f t="shared" si="1"/>
        <v>5</v>
      </c>
      <c r="F48" s="21"/>
      <c r="G48" s="103" t="s">
        <v>46</v>
      </c>
      <c r="H48" s="103"/>
      <c r="I48" s="103"/>
      <c r="J48" s="25"/>
      <c r="K48" s="25"/>
      <c r="L48" s="25"/>
      <c r="M48" s="106"/>
      <c r="N48" s="106"/>
      <c r="O48" s="106"/>
      <c r="P48" s="106"/>
      <c r="Q48" s="106"/>
      <c r="R48" s="106"/>
      <c r="S48" s="106"/>
      <c r="T48" s="106"/>
      <c r="U48" s="106"/>
      <c r="V48" s="106"/>
      <c r="W48" s="106"/>
      <c r="X48" s="106"/>
      <c r="Y48" s="106"/>
      <c r="Z48" s="106"/>
      <c r="AA48" s="106"/>
      <c r="AB48" s="106"/>
      <c r="AD48" s="64">
        <v>29</v>
      </c>
      <c r="AE48" s="2"/>
      <c r="AF48" s="73">
        <f t="shared" si="12"/>
        <v>45533</v>
      </c>
      <c r="AG48" s="79" t="str">
        <f t="shared" si="13"/>
        <v>作業日</v>
      </c>
      <c r="AH48" s="79" t="str">
        <f t="shared" si="14"/>
        <v/>
      </c>
      <c r="AI48" s="83"/>
      <c r="AJ48" s="76">
        <f t="shared" si="3"/>
        <v>1</v>
      </c>
      <c r="AK48" s="91">
        <f t="shared" si="4"/>
        <v>6</v>
      </c>
      <c r="AL48" s="76" t="str">
        <f t="shared" si="5"/>
        <v/>
      </c>
      <c r="AM48" s="91">
        <f t="shared" si="6"/>
        <v>0</v>
      </c>
      <c r="AN48" s="91">
        <f t="shared" si="7"/>
        <v>0</v>
      </c>
      <c r="AO48" s="76">
        <f t="shared" si="8"/>
        <v>0</v>
      </c>
      <c r="AP48" s="89" t="str">
        <f t="shared" si="9"/>
        <v/>
      </c>
      <c r="AQ48" s="76" t="str">
        <f t="shared" si="10"/>
        <v/>
      </c>
      <c r="AR48" s="76" t="str">
        <f t="shared" si="15"/>
        <v/>
      </c>
      <c r="AU48" s="97">
        <f t="shared" si="16"/>
        <v>0</v>
      </c>
      <c r="AV48" s="97">
        <f t="shared" si="17"/>
        <v>0</v>
      </c>
    </row>
    <row r="49" spans="1:48" ht="17" customHeight="1">
      <c r="A49" s="10">
        <f t="shared" si="0"/>
        <v>45534</v>
      </c>
      <c r="B49" s="10"/>
      <c r="C49" s="10"/>
      <c r="D49" s="10"/>
      <c r="E49" s="21">
        <f t="shared" si="1"/>
        <v>6</v>
      </c>
      <c r="F49" s="21"/>
      <c r="G49" s="103" t="s">
        <v>46</v>
      </c>
      <c r="H49" s="103"/>
      <c r="I49" s="103"/>
      <c r="J49" s="25"/>
      <c r="K49" s="25"/>
      <c r="L49" s="25"/>
      <c r="M49" s="106"/>
      <c r="N49" s="106"/>
      <c r="O49" s="106"/>
      <c r="P49" s="106"/>
      <c r="Q49" s="106"/>
      <c r="R49" s="106"/>
      <c r="S49" s="106"/>
      <c r="T49" s="106"/>
      <c r="U49" s="106"/>
      <c r="V49" s="106"/>
      <c r="W49" s="106"/>
      <c r="X49" s="106"/>
      <c r="Y49" s="106"/>
      <c r="Z49" s="106"/>
      <c r="AA49" s="106"/>
      <c r="AB49" s="106"/>
      <c r="AD49" s="64">
        <v>30</v>
      </c>
      <c r="AE49" s="2"/>
      <c r="AF49" s="71">
        <f t="shared" si="12"/>
        <v>45534</v>
      </c>
      <c r="AG49" s="64" t="str">
        <f t="shared" si="13"/>
        <v>作業日</v>
      </c>
      <c r="AH49" s="64" t="str">
        <f t="shared" si="14"/>
        <v/>
      </c>
      <c r="AJ49" s="76">
        <f t="shared" si="3"/>
        <v>1</v>
      </c>
      <c r="AK49" s="91">
        <f t="shared" si="4"/>
        <v>7</v>
      </c>
      <c r="AL49" s="76" t="str">
        <f t="shared" si="5"/>
        <v/>
      </c>
      <c r="AM49" s="91">
        <f t="shared" si="6"/>
        <v>0</v>
      </c>
      <c r="AN49" s="91">
        <f t="shared" si="7"/>
        <v>0</v>
      </c>
      <c r="AO49" s="76">
        <f t="shared" si="8"/>
        <v>0</v>
      </c>
      <c r="AP49" s="89">
        <f t="shared" si="9"/>
        <v>0</v>
      </c>
      <c r="AQ49" s="76">
        <f t="shared" si="10"/>
        <v>0</v>
      </c>
      <c r="AR49" s="76" t="str">
        <f t="shared" si="15"/>
        <v>OK</v>
      </c>
      <c r="AU49" s="97">
        <f t="shared" si="16"/>
        <v>0</v>
      </c>
      <c r="AV49" s="97">
        <f t="shared" si="17"/>
        <v>0</v>
      </c>
    </row>
    <row r="50" spans="1:48" ht="17" customHeight="1">
      <c r="A50" s="10">
        <f t="shared" si="0"/>
        <v>45535</v>
      </c>
      <c r="B50" s="10"/>
      <c r="C50" s="10"/>
      <c r="D50" s="10"/>
      <c r="E50" s="21">
        <f t="shared" si="1"/>
        <v>7</v>
      </c>
      <c r="F50" s="21"/>
      <c r="G50" s="103" t="s">
        <v>28</v>
      </c>
      <c r="H50" s="103"/>
      <c r="I50" s="103"/>
      <c r="J50" s="25"/>
      <c r="K50" s="25"/>
      <c r="L50" s="25"/>
      <c r="M50" s="106"/>
      <c r="N50" s="106"/>
      <c r="O50" s="106"/>
      <c r="P50" s="106"/>
      <c r="Q50" s="106"/>
      <c r="R50" s="106"/>
      <c r="S50" s="106"/>
      <c r="T50" s="106"/>
      <c r="U50" s="106"/>
      <c r="V50" s="106"/>
      <c r="W50" s="106"/>
      <c r="X50" s="106"/>
      <c r="Y50" s="106"/>
      <c r="Z50" s="106"/>
      <c r="AA50" s="106"/>
      <c r="AB50" s="106"/>
      <c r="AD50" s="64">
        <v>31</v>
      </c>
      <c r="AE50" s="2"/>
      <c r="AF50" s="74">
        <f t="shared" si="12"/>
        <v>45535</v>
      </c>
      <c r="AG50" s="80" t="str">
        <f t="shared" si="13"/>
        <v>閉所日</v>
      </c>
      <c r="AH50" s="80" t="str">
        <f t="shared" si="14"/>
        <v/>
      </c>
      <c r="AJ50" s="90">
        <f t="shared" si="3"/>
        <v>1</v>
      </c>
      <c r="AK50" s="93">
        <f t="shared" si="4"/>
        <v>1</v>
      </c>
      <c r="AL50" s="90" t="str">
        <f t="shared" si="5"/>
        <v/>
      </c>
      <c r="AM50" s="93">
        <f t="shared" si="6"/>
        <v>0</v>
      </c>
      <c r="AN50" s="93">
        <f t="shared" si="7"/>
        <v>0</v>
      </c>
      <c r="AO50" s="90">
        <f t="shared" si="8"/>
        <v>0</v>
      </c>
      <c r="AP50" s="90" t="str">
        <f t="shared" si="9"/>
        <v/>
      </c>
      <c r="AQ50" s="90" t="str">
        <f t="shared" si="10"/>
        <v/>
      </c>
      <c r="AR50" s="90" t="str">
        <f t="shared" si="15"/>
        <v/>
      </c>
      <c r="AU50" s="97">
        <f t="shared" si="16"/>
        <v>1</v>
      </c>
      <c r="AV50" s="97">
        <f t="shared" si="17"/>
        <v>0</v>
      </c>
    </row>
    <row r="51" spans="1:48" ht="17" customHeight="1">
      <c r="A51" s="10">
        <f t="shared" si="0"/>
        <v>45536</v>
      </c>
      <c r="B51" s="10"/>
      <c r="C51" s="10"/>
      <c r="D51" s="10"/>
      <c r="E51" s="21">
        <f t="shared" si="1"/>
        <v>1</v>
      </c>
      <c r="F51" s="21"/>
      <c r="G51" s="103" t="s">
        <v>28</v>
      </c>
      <c r="H51" s="103"/>
      <c r="I51" s="103"/>
      <c r="J51" s="25"/>
      <c r="K51" s="25"/>
      <c r="L51" s="25"/>
      <c r="M51" s="106"/>
      <c r="N51" s="106"/>
      <c r="O51" s="106"/>
      <c r="P51" s="106"/>
      <c r="Q51" s="106"/>
      <c r="R51" s="106"/>
      <c r="S51" s="106"/>
      <c r="T51" s="106"/>
      <c r="U51" s="106"/>
      <c r="V51" s="106"/>
      <c r="W51" s="106"/>
      <c r="X51" s="106"/>
      <c r="Y51" s="106"/>
      <c r="Z51" s="106"/>
      <c r="AA51" s="106"/>
      <c r="AB51" s="106"/>
      <c r="AD51" s="64">
        <v>32</v>
      </c>
      <c r="AE51" s="2"/>
      <c r="AF51" s="75" t="s">
        <v>37</v>
      </c>
      <c r="AG51" s="81">
        <f>COUNTA($AG$20:$AG$50)-COUNTIF($AG$20:$AG$50,"除外日")-COUNTIF($AG$20:$AG$50,"")</f>
        <v>21</v>
      </c>
      <c r="AH51" s="81" t="str">
        <f>IF(A5="月間現場閉所計画書","",COUNTA($AH$20:$AH$50)-COUNTIF($AH$20:$AH$50,"除外日")-COUNTIF($AH$20:$AH$50,""))</f>
        <v/>
      </c>
      <c r="AI51" s="84"/>
      <c r="AJ51" s="76">
        <f t="shared" si="3"/>
        <v>1</v>
      </c>
      <c r="AK51" s="91">
        <f t="shared" si="4"/>
        <v>2</v>
      </c>
      <c r="AL51" s="76" t="str">
        <f t="shared" si="5"/>
        <v/>
      </c>
      <c r="AM51" s="91">
        <f t="shared" si="6"/>
        <v>0</v>
      </c>
      <c r="AN51" s="91">
        <f t="shared" si="7"/>
        <v>0</v>
      </c>
      <c r="AO51" s="76">
        <f t="shared" si="8"/>
        <v>0</v>
      </c>
      <c r="AP51" s="76" t="str">
        <f t="shared" si="9"/>
        <v/>
      </c>
      <c r="AQ51" s="76" t="str">
        <f t="shared" si="10"/>
        <v/>
      </c>
      <c r="AR51" s="76" t="str">
        <f t="shared" si="15"/>
        <v/>
      </c>
    </row>
    <row r="52" spans="1:48" ht="17" customHeight="1">
      <c r="A52" s="10">
        <f t="shared" si="0"/>
        <v>45537</v>
      </c>
      <c r="B52" s="10"/>
      <c r="C52" s="10"/>
      <c r="D52" s="10"/>
      <c r="E52" s="21">
        <f t="shared" si="1"/>
        <v>2</v>
      </c>
      <c r="F52" s="21"/>
      <c r="G52" s="103" t="s">
        <v>64</v>
      </c>
      <c r="H52" s="103"/>
      <c r="I52" s="103"/>
      <c r="J52" s="25"/>
      <c r="K52" s="25"/>
      <c r="L52" s="25"/>
      <c r="M52" s="106"/>
      <c r="N52" s="106"/>
      <c r="O52" s="106"/>
      <c r="P52" s="106"/>
      <c r="Q52" s="106"/>
      <c r="R52" s="106"/>
      <c r="S52" s="106"/>
      <c r="T52" s="106"/>
      <c r="U52" s="106"/>
      <c r="V52" s="106"/>
      <c r="W52" s="106"/>
      <c r="X52" s="106"/>
      <c r="Y52" s="106"/>
      <c r="Z52" s="106"/>
      <c r="AA52" s="106"/>
      <c r="AB52" s="106"/>
      <c r="AD52" s="64">
        <v>33</v>
      </c>
      <c r="AE52" s="2"/>
      <c r="AF52" s="68" t="s">
        <v>63</v>
      </c>
      <c r="AG52" s="76">
        <f>COUNTIF($AG$20:$AG$50,"作業日")</f>
        <v>14</v>
      </c>
      <c r="AH52" s="76" t="str">
        <f>IF(A5="月間現場閉所計画書","",COUNTIF($AH$20:$AH$50,"作業日")+COUNTIF($AH$20:$AH$50,"振替作業日"))</f>
        <v/>
      </c>
      <c r="AJ52" s="76">
        <f t="shared" si="3"/>
        <v>1</v>
      </c>
      <c r="AK52" s="91">
        <f t="shared" si="4"/>
        <v>3</v>
      </c>
      <c r="AL52" s="76" t="str">
        <f t="shared" si="5"/>
        <v/>
      </c>
      <c r="AM52" s="91">
        <f t="shared" si="6"/>
        <v>0</v>
      </c>
      <c r="AN52" s="91">
        <f t="shared" si="7"/>
        <v>0</v>
      </c>
      <c r="AO52" s="76">
        <f t="shared" si="8"/>
        <v>0</v>
      </c>
      <c r="AP52" s="76" t="str">
        <f t="shared" si="9"/>
        <v/>
      </c>
      <c r="AQ52" s="76" t="str">
        <f t="shared" si="10"/>
        <v/>
      </c>
      <c r="AR52" s="76" t="str">
        <f t="shared" si="15"/>
        <v/>
      </c>
    </row>
    <row r="53" spans="1:48" ht="17" customHeight="1">
      <c r="A53" s="10">
        <f t="shared" si="0"/>
        <v>45538</v>
      </c>
      <c r="B53" s="10"/>
      <c r="C53" s="10"/>
      <c r="D53" s="10"/>
      <c r="E53" s="21">
        <f t="shared" si="1"/>
        <v>3</v>
      </c>
      <c r="F53" s="21"/>
      <c r="G53" s="103" t="s">
        <v>64</v>
      </c>
      <c r="H53" s="103"/>
      <c r="I53" s="103"/>
      <c r="J53" s="25"/>
      <c r="K53" s="25"/>
      <c r="L53" s="25"/>
      <c r="M53" s="106"/>
      <c r="N53" s="106"/>
      <c r="O53" s="106"/>
      <c r="P53" s="106"/>
      <c r="Q53" s="106"/>
      <c r="R53" s="106"/>
      <c r="S53" s="106"/>
      <c r="T53" s="106"/>
      <c r="U53" s="106"/>
      <c r="V53" s="106"/>
      <c r="W53" s="106"/>
      <c r="X53" s="106"/>
      <c r="Y53" s="106"/>
      <c r="Z53" s="106"/>
      <c r="AA53" s="106"/>
      <c r="AB53" s="106"/>
      <c r="AD53" s="64">
        <v>34</v>
      </c>
      <c r="AE53" s="2"/>
      <c r="AF53" s="68" t="s">
        <v>25</v>
      </c>
      <c r="AG53" s="76">
        <f>COUNTIF($AG$20:$AG$50,"閉所日")</f>
        <v>7</v>
      </c>
      <c r="AH53" s="76" t="str">
        <f>IF(A5="月間現場閉所計画書","",COUNTIF($AH$20:$AH$50,"閉所日")+COUNTIF($AH$20:$AH$50,"振替閉所日"))</f>
        <v/>
      </c>
      <c r="AJ53" s="76">
        <f t="shared" si="3"/>
        <v>1</v>
      </c>
      <c r="AK53" s="91">
        <f t="shared" si="4"/>
        <v>4</v>
      </c>
      <c r="AL53" s="76" t="str">
        <f t="shared" si="5"/>
        <v/>
      </c>
      <c r="AM53" s="91">
        <f t="shared" si="6"/>
        <v>0</v>
      </c>
      <c r="AN53" s="91">
        <f t="shared" si="7"/>
        <v>0</v>
      </c>
      <c r="AO53" s="76">
        <f t="shared" si="8"/>
        <v>0</v>
      </c>
      <c r="AP53" s="76" t="str">
        <f t="shared" si="9"/>
        <v/>
      </c>
      <c r="AQ53" s="76" t="str">
        <f t="shared" si="10"/>
        <v/>
      </c>
      <c r="AR53" s="86" t="str">
        <f t="shared" si="15"/>
        <v/>
      </c>
    </row>
    <row r="54" spans="1:48" ht="17" customHeight="1">
      <c r="A54" s="10">
        <f t="shared" si="0"/>
        <v>45539</v>
      </c>
      <c r="B54" s="10"/>
      <c r="C54" s="10"/>
      <c r="D54" s="10"/>
      <c r="E54" s="21">
        <f t="shared" si="1"/>
        <v>4</v>
      </c>
      <c r="F54" s="21"/>
      <c r="G54" s="103" t="s">
        <v>64</v>
      </c>
      <c r="H54" s="103"/>
      <c r="I54" s="103"/>
      <c r="J54" s="25"/>
      <c r="K54" s="25"/>
      <c r="L54" s="25"/>
      <c r="M54" s="106"/>
      <c r="N54" s="106"/>
      <c r="O54" s="106"/>
      <c r="P54" s="106"/>
      <c r="Q54" s="106"/>
      <c r="R54" s="106"/>
      <c r="S54" s="106"/>
      <c r="T54" s="106"/>
      <c r="U54" s="106"/>
      <c r="V54" s="106"/>
      <c r="W54" s="106"/>
      <c r="X54" s="106"/>
      <c r="Y54" s="106"/>
      <c r="Z54" s="106"/>
      <c r="AA54" s="106"/>
      <c r="AB54" s="106"/>
      <c r="AD54" s="64">
        <v>35</v>
      </c>
      <c r="AE54" s="2"/>
      <c r="AF54" s="68"/>
      <c r="AG54" s="76"/>
      <c r="AH54" s="52"/>
      <c r="AI54" s="85" t="str">
        <f>IF(AND(AF48="",AK54=7),"●","")</f>
        <v/>
      </c>
      <c r="AJ54" s="54">
        <f t="shared" si="3"/>
        <v>1</v>
      </c>
      <c r="AK54" s="91">
        <f t="shared" si="4"/>
        <v>5</v>
      </c>
      <c r="AL54" s="76" t="str">
        <f t="shared" si="5"/>
        <v/>
      </c>
      <c r="AM54" s="91">
        <f t="shared" si="6"/>
        <v>0</v>
      </c>
      <c r="AN54" s="91">
        <f t="shared" si="7"/>
        <v>0</v>
      </c>
      <c r="AO54" s="76">
        <f t="shared" si="8"/>
        <v>0</v>
      </c>
      <c r="AP54" s="76" t="str">
        <f t="shared" si="9"/>
        <v/>
      </c>
      <c r="AQ54" s="52" t="str">
        <f t="shared" si="10"/>
        <v/>
      </c>
      <c r="AR54" s="85" t="str">
        <f>IF(AI54="●","",IF(AQ54="","",IF(AQ54&gt;=AP54,"OK","NG")))</f>
        <v/>
      </c>
    </row>
    <row r="55" spans="1:48" ht="17" customHeight="1">
      <c r="A55" s="10">
        <f t="shared" si="0"/>
        <v>45540</v>
      </c>
      <c r="B55" s="10"/>
      <c r="C55" s="10"/>
      <c r="D55" s="10"/>
      <c r="E55" s="21">
        <f t="shared" si="1"/>
        <v>5</v>
      </c>
      <c r="F55" s="21"/>
      <c r="G55" s="103" t="s">
        <v>64</v>
      </c>
      <c r="H55" s="103"/>
      <c r="I55" s="103"/>
      <c r="J55" s="25"/>
      <c r="K55" s="25"/>
      <c r="L55" s="25"/>
      <c r="M55" s="106"/>
      <c r="N55" s="106"/>
      <c r="O55" s="106"/>
      <c r="P55" s="106"/>
      <c r="Q55" s="106"/>
      <c r="R55" s="106"/>
      <c r="S55" s="106"/>
      <c r="T55" s="106"/>
      <c r="U55" s="106"/>
      <c r="V55" s="106"/>
      <c r="W55" s="106"/>
      <c r="X55" s="106"/>
      <c r="Y55" s="106"/>
      <c r="Z55" s="106"/>
      <c r="AA55" s="106"/>
      <c r="AB55" s="106"/>
      <c r="AD55" s="64">
        <v>36</v>
      </c>
      <c r="AE55" s="2"/>
      <c r="AF55" s="68"/>
      <c r="AG55" s="76"/>
      <c r="AH55" s="52"/>
      <c r="AI55" s="85" t="str">
        <f>IF(AND(AF48="",AK55=7),"●",IF(AND(AF49="",AK55=7),"●",""))</f>
        <v/>
      </c>
      <c r="AJ55" s="54">
        <f t="shared" si="3"/>
        <v>1</v>
      </c>
      <c r="AK55" s="91">
        <f t="shared" si="4"/>
        <v>6</v>
      </c>
      <c r="AL55" s="76" t="str">
        <f t="shared" si="5"/>
        <v/>
      </c>
      <c r="AM55" s="91">
        <f t="shared" si="6"/>
        <v>0</v>
      </c>
      <c r="AN55" s="91">
        <f t="shared" si="7"/>
        <v>0</v>
      </c>
      <c r="AO55" s="76">
        <f t="shared" si="8"/>
        <v>0</v>
      </c>
      <c r="AP55" s="76" t="str">
        <f t="shared" si="9"/>
        <v/>
      </c>
      <c r="AQ55" s="52" t="str">
        <f t="shared" si="10"/>
        <v/>
      </c>
      <c r="AR55" s="85" t="str">
        <f>IF(AI55="●","",IF(AQ55="","",IF(AQ55&gt;=AP55,"OK","NG")))</f>
        <v/>
      </c>
    </row>
    <row r="56" spans="1:48" ht="17" customHeight="1">
      <c r="A56" s="10">
        <f t="shared" si="0"/>
        <v>45541</v>
      </c>
      <c r="B56" s="10"/>
      <c r="C56" s="10"/>
      <c r="D56" s="10"/>
      <c r="E56" s="21">
        <f t="shared" si="1"/>
        <v>6</v>
      </c>
      <c r="F56" s="21"/>
      <c r="G56" s="103" t="s">
        <v>64</v>
      </c>
      <c r="H56" s="103"/>
      <c r="I56" s="103"/>
      <c r="J56" s="25"/>
      <c r="K56" s="25"/>
      <c r="L56" s="25"/>
      <c r="M56" s="106"/>
      <c r="N56" s="106"/>
      <c r="O56" s="106"/>
      <c r="P56" s="106"/>
      <c r="Q56" s="106"/>
      <c r="R56" s="106"/>
      <c r="S56" s="106"/>
      <c r="T56" s="106"/>
      <c r="U56" s="106"/>
      <c r="V56" s="106"/>
      <c r="W56" s="106"/>
      <c r="X56" s="106"/>
      <c r="Y56" s="106"/>
      <c r="Z56" s="106"/>
      <c r="AA56" s="106"/>
      <c r="AB56" s="106"/>
      <c r="AD56" s="65">
        <v>37</v>
      </c>
      <c r="AE56" s="2"/>
      <c r="AF56" s="76"/>
      <c r="AG56" s="76"/>
      <c r="AH56" s="52"/>
      <c r="AI56" s="85" t="str">
        <f>IF(AND(AF48="",AK56=7),"●",IF(AND(AF49="",AK56=7),"●",IF(AND(AF50="",AK56=7),"●","")))</f>
        <v/>
      </c>
      <c r="AJ56" s="54">
        <f t="shared" si="3"/>
        <v>1</v>
      </c>
      <c r="AK56" s="91">
        <f t="shared" si="4"/>
        <v>7</v>
      </c>
      <c r="AL56" s="76" t="str">
        <f t="shared" si="5"/>
        <v/>
      </c>
      <c r="AM56" s="91">
        <f t="shared" si="6"/>
        <v>0</v>
      </c>
      <c r="AN56" s="91">
        <f t="shared" si="7"/>
        <v>0</v>
      </c>
      <c r="AO56" s="76">
        <f t="shared" si="8"/>
        <v>0</v>
      </c>
      <c r="AP56" s="76">
        <f t="shared" si="9"/>
        <v>0</v>
      </c>
      <c r="AQ56" s="52">
        <f t="shared" si="10"/>
        <v>0</v>
      </c>
      <c r="AR56" s="85" t="str">
        <f>IF(AI56="●","",IF(AQ56="","",IF(AQ56&gt;=AP56,"OK","NG")))</f>
        <v>OK</v>
      </c>
    </row>
    <row r="57" spans="1:48" ht="17" customHeight="1">
      <c r="A57" s="11" t="s">
        <v>9</v>
      </c>
      <c r="B57" s="11"/>
      <c r="C57" s="11"/>
      <c r="D57" s="11"/>
      <c r="E57" s="11"/>
      <c r="F57" s="11"/>
      <c r="G57" s="26">
        <f>AG51</f>
        <v>21</v>
      </c>
      <c r="H57" s="26"/>
      <c r="I57" s="26"/>
      <c r="J57" s="26" t="str">
        <f>AH51</f>
        <v/>
      </c>
      <c r="K57" s="26"/>
      <c r="L57" s="26"/>
      <c r="M57" s="38" t="str">
        <f>IF(A5="月間現場閉所計画書","※対象となる土日の日数【計画時】："&amp;$W$62&amp;"日","※対象となる土日の日数："&amp;$W$62&amp;"日")</f>
        <v>※対象となる土日の日数【計画時】：7日</v>
      </c>
      <c r="N57" s="43"/>
      <c r="O57" s="43"/>
      <c r="P57" s="43"/>
      <c r="Q57" s="43"/>
      <c r="R57" s="43"/>
      <c r="S57" s="43"/>
      <c r="T57" s="43"/>
      <c r="U57" s="43"/>
      <c r="V57" s="43"/>
      <c r="W57" s="43"/>
      <c r="X57" s="43"/>
      <c r="Y57" s="43"/>
      <c r="Z57" s="43"/>
      <c r="AA57" s="43"/>
      <c r="AB57" s="59"/>
      <c r="AJ57" s="1"/>
      <c r="AP57" s="1"/>
      <c r="AR57" s="1"/>
    </row>
    <row r="58" spans="1:48" ht="17" customHeight="1">
      <c r="A58" s="12" t="s">
        <v>39</v>
      </c>
      <c r="B58" s="12"/>
      <c r="C58" s="12"/>
      <c r="D58" s="12"/>
      <c r="E58" s="12"/>
      <c r="F58" s="12"/>
      <c r="G58" s="27">
        <f>AG52</f>
        <v>14</v>
      </c>
      <c r="H58" s="27"/>
      <c r="I58" s="27"/>
      <c r="J58" s="27" t="str">
        <f>AH52</f>
        <v/>
      </c>
      <c r="K58" s="27"/>
      <c r="L58" s="27"/>
      <c r="M58" s="39"/>
      <c r="N58" s="44"/>
      <c r="O58" s="44"/>
      <c r="P58" s="44"/>
      <c r="Q58" s="44"/>
      <c r="R58" s="44"/>
      <c r="S58" s="44"/>
      <c r="T58" s="44"/>
      <c r="U58" s="44"/>
      <c r="V58" s="44"/>
      <c r="W58" s="44"/>
      <c r="X58" s="44"/>
      <c r="Y58" s="44"/>
      <c r="Z58" s="44"/>
      <c r="AA58" s="44"/>
      <c r="AB58" s="60"/>
      <c r="AJ58" s="1"/>
      <c r="AP58" s="1"/>
      <c r="AR58" s="1"/>
    </row>
    <row r="59" spans="1:48" ht="17" customHeight="1">
      <c r="A59" s="12" t="s">
        <v>41</v>
      </c>
      <c r="B59" s="12"/>
      <c r="C59" s="12"/>
      <c r="D59" s="12"/>
      <c r="E59" s="12"/>
      <c r="F59" s="12"/>
      <c r="G59" s="27">
        <f>AG53</f>
        <v>7</v>
      </c>
      <c r="H59" s="27"/>
      <c r="I59" s="27"/>
      <c r="J59" s="27" t="str">
        <f>AH53</f>
        <v/>
      </c>
      <c r="K59" s="27"/>
      <c r="L59" s="27"/>
      <c r="M59" s="40" t="s">
        <v>38</v>
      </c>
      <c r="N59" s="45"/>
      <c r="O59" s="45"/>
      <c r="P59" s="45"/>
      <c r="Q59" s="45"/>
      <c r="R59" s="45"/>
      <c r="S59" s="45"/>
      <c r="T59" s="45"/>
      <c r="U59" s="45"/>
      <c r="V59" s="45"/>
      <c r="W59" s="45"/>
      <c r="X59" s="45"/>
      <c r="Y59" s="45"/>
      <c r="Z59" s="55" t="str">
        <f>IF($J$60="","",IF($J$57=0,"達成",IF($J$60&gt;=0.285,"達成",IF($J$59&gt;=$W$62,"達成","未達成"))))</f>
        <v/>
      </c>
      <c r="AA59" s="55"/>
      <c r="AB59" s="61"/>
    </row>
    <row r="60" spans="1:48" ht="17" customHeight="1">
      <c r="A60" s="13" t="s">
        <v>43</v>
      </c>
      <c r="B60" s="13"/>
      <c r="C60" s="13"/>
      <c r="D60" s="13"/>
      <c r="E60" s="13"/>
      <c r="F60" s="13"/>
      <c r="G60" s="28">
        <f>IF(G57=0,0,ROUNDDOWN(G62,3))</f>
        <v>0.33300000000000002</v>
      </c>
      <c r="H60" s="28"/>
      <c r="I60" s="28"/>
      <c r="J60" s="28" t="str">
        <f>IF(A5="月間現場閉所計画書","",IF(J57=0,0,ROUNDDOWN(J62,3)))</f>
        <v/>
      </c>
      <c r="K60" s="28"/>
      <c r="L60" s="28"/>
      <c r="M60" s="40" t="s">
        <v>3</v>
      </c>
      <c r="N60" s="45"/>
      <c r="O60" s="45"/>
      <c r="P60" s="45"/>
      <c r="Q60" s="45"/>
      <c r="R60" s="45"/>
      <c r="S60" s="45"/>
      <c r="T60" s="45"/>
      <c r="U60" s="45"/>
      <c r="V60" s="45"/>
      <c r="W60" s="45"/>
      <c r="X60" s="45"/>
      <c r="Y60" s="45"/>
      <c r="Z60" s="56" t="str">
        <f>IF(J60="","",IF(COUNTIF(AR14:AR56,"NG")&gt;0,"未達成","達成"))</f>
        <v/>
      </c>
      <c r="AA60" s="56"/>
      <c r="AB60" s="62"/>
    </row>
    <row r="61" spans="1:48" ht="18" customHeight="1"/>
    <row r="62" spans="1:48" ht="18" customHeight="1">
      <c r="G62" s="29">
        <f>G59/G57</f>
        <v>0.33333333333333331</v>
      </c>
      <c r="H62" s="32"/>
      <c r="I62" s="32"/>
      <c r="J62" s="32" t="e">
        <f>J59/J57</f>
        <v>#VALUE!</v>
      </c>
      <c r="K62" s="32"/>
      <c r="L62" s="35"/>
      <c r="M62" s="41">
        <f>C7+2018</f>
        <v>2024</v>
      </c>
      <c r="N62" s="46"/>
      <c r="O62" s="46"/>
      <c r="P62" s="46"/>
      <c r="Q62" s="46" t="s">
        <v>10</v>
      </c>
      <c r="R62" s="49"/>
      <c r="S62" s="41">
        <f>G7</f>
        <v>8</v>
      </c>
      <c r="T62" s="46"/>
      <c r="U62" s="46" t="s">
        <v>36</v>
      </c>
      <c r="V62" s="49"/>
      <c r="W62" s="52">
        <f>IF(A5="月間現場閉所計画書",SUM(AU20:AU50),SUM(AV20:AV50))</f>
        <v>7</v>
      </c>
      <c r="X62" s="53"/>
      <c r="Y62" s="54"/>
    </row>
    <row r="63" spans="1:48" ht="18" customHeight="1">
      <c r="M63" s="42"/>
      <c r="N63" s="42"/>
      <c r="O63" s="42"/>
      <c r="P63" s="42"/>
      <c r="Q63" s="47"/>
      <c r="R63" s="47"/>
      <c r="S63" s="42"/>
      <c r="T63" s="42"/>
      <c r="U63" s="47"/>
      <c r="V63" s="47"/>
    </row>
    <row r="64" spans="1:48" ht="18" customHeight="1"/>
    <row r="65" spans="26:26" ht="18" customHeight="1"/>
    <row r="67" spans="26:26" ht="18" customHeight="1">
      <c r="Z67" s="57"/>
    </row>
  </sheetData>
  <sheetProtection password="B922" sheet="1" objects="1" scenarios="1"/>
  <mergeCells count="263">
    <mergeCell ref="S5:AB5"/>
    <mergeCell ref="M7:Q7"/>
    <mergeCell ref="R7:AB7"/>
    <mergeCell ref="M8:Q8"/>
    <mergeCell ref="R8:AB8"/>
    <mergeCell ref="A10:C10"/>
    <mergeCell ref="D10:P10"/>
    <mergeCell ref="Q10:S10"/>
    <mergeCell ref="T10:AB10"/>
    <mergeCell ref="A11:C11"/>
    <mergeCell ref="D11:P11"/>
    <mergeCell ref="Q11:S11"/>
    <mergeCell ref="T11:AB11"/>
    <mergeCell ref="A13:D13"/>
    <mergeCell ref="E13:F13"/>
    <mergeCell ref="G13:I13"/>
    <mergeCell ref="J13:L13"/>
    <mergeCell ref="M13:AB13"/>
    <mergeCell ref="A14:D14"/>
    <mergeCell ref="E14:F14"/>
    <mergeCell ref="G14:I14"/>
    <mergeCell ref="J14:L14"/>
    <mergeCell ref="M14:AB14"/>
    <mergeCell ref="A15:D15"/>
    <mergeCell ref="E15:F15"/>
    <mergeCell ref="G15:I15"/>
    <mergeCell ref="J15:L15"/>
    <mergeCell ref="M15:AB15"/>
    <mergeCell ref="A16:D16"/>
    <mergeCell ref="E16:F16"/>
    <mergeCell ref="G16:I16"/>
    <mergeCell ref="J16:L16"/>
    <mergeCell ref="M16:AB16"/>
    <mergeCell ref="A17:D17"/>
    <mergeCell ref="E17:F17"/>
    <mergeCell ref="G17:I17"/>
    <mergeCell ref="J17:L17"/>
    <mergeCell ref="M17:AB17"/>
    <mergeCell ref="A18:D18"/>
    <mergeCell ref="E18:F18"/>
    <mergeCell ref="G18:I18"/>
    <mergeCell ref="J18:L18"/>
    <mergeCell ref="M18:AB18"/>
    <mergeCell ref="A19:D19"/>
    <mergeCell ref="E19:F19"/>
    <mergeCell ref="G19:I19"/>
    <mergeCell ref="J19:L19"/>
    <mergeCell ref="M19:AB19"/>
    <mergeCell ref="A20:D20"/>
    <mergeCell ref="E20:F20"/>
    <mergeCell ref="G20:I20"/>
    <mergeCell ref="J20:L20"/>
    <mergeCell ref="M20:AB20"/>
    <mergeCell ref="A21:D21"/>
    <mergeCell ref="E21:F21"/>
    <mergeCell ref="G21:I21"/>
    <mergeCell ref="J21:L21"/>
    <mergeCell ref="M21:AB21"/>
    <mergeCell ref="A22:D22"/>
    <mergeCell ref="E22:F22"/>
    <mergeCell ref="G22:I22"/>
    <mergeCell ref="J22:L22"/>
    <mergeCell ref="M22:AB22"/>
    <mergeCell ref="A23:D23"/>
    <mergeCell ref="E23:F23"/>
    <mergeCell ref="G23:I23"/>
    <mergeCell ref="J23:L23"/>
    <mergeCell ref="M23:AB23"/>
    <mergeCell ref="A24:D24"/>
    <mergeCell ref="E24:F24"/>
    <mergeCell ref="G24:I24"/>
    <mergeCell ref="J24:L24"/>
    <mergeCell ref="M24:AB24"/>
    <mergeCell ref="A25:D25"/>
    <mergeCell ref="E25:F25"/>
    <mergeCell ref="G25:I25"/>
    <mergeCell ref="J25:L25"/>
    <mergeCell ref="M25:AB25"/>
    <mergeCell ref="A26:D26"/>
    <mergeCell ref="E26:F26"/>
    <mergeCell ref="G26:I26"/>
    <mergeCell ref="J26:L26"/>
    <mergeCell ref="M26:AB26"/>
    <mergeCell ref="A27:D27"/>
    <mergeCell ref="E27:F27"/>
    <mergeCell ref="G27:I27"/>
    <mergeCell ref="J27:L27"/>
    <mergeCell ref="M27:AB27"/>
    <mergeCell ref="A28:D28"/>
    <mergeCell ref="E28:F28"/>
    <mergeCell ref="G28:I28"/>
    <mergeCell ref="J28:L28"/>
    <mergeCell ref="M28:AB28"/>
    <mergeCell ref="A29:D29"/>
    <mergeCell ref="E29:F29"/>
    <mergeCell ref="G29:I29"/>
    <mergeCell ref="J29:L29"/>
    <mergeCell ref="M29:AB29"/>
    <mergeCell ref="A30:D30"/>
    <mergeCell ref="E30:F30"/>
    <mergeCell ref="G30:I30"/>
    <mergeCell ref="J30:L30"/>
    <mergeCell ref="M30:AB30"/>
    <mergeCell ref="A31:D31"/>
    <mergeCell ref="E31:F31"/>
    <mergeCell ref="G31:I31"/>
    <mergeCell ref="J31:L31"/>
    <mergeCell ref="M31:AB31"/>
    <mergeCell ref="A32:D32"/>
    <mergeCell ref="E32:F32"/>
    <mergeCell ref="G32:I32"/>
    <mergeCell ref="J32:L32"/>
    <mergeCell ref="M32:AB32"/>
    <mergeCell ref="A33:D33"/>
    <mergeCell ref="E33:F33"/>
    <mergeCell ref="G33:I33"/>
    <mergeCell ref="J33:L33"/>
    <mergeCell ref="M33:AB33"/>
    <mergeCell ref="A34:D34"/>
    <mergeCell ref="E34:F34"/>
    <mergeCell ref="G34:I34"/>
    <mergeCell ref="J34:L34"/>
    <mergeCell ref="M34:AB34"/>
    <mergeCell ref="A35:D35"/>
    <mergeCell ref="E35:F35"/>
    <mergeCell ref="G35:I35"/>
    <mergeCell ref="J35:L35"/>
    <mergeCell ref="M35:AB35"/>
    <mergeCell ref="A36:D36"/>
    <mergeCell ref="E36:F36"/>
    <mergeCell ref="G36:I36"/>
    <mergeCell ref="J36:L36"/>
    <mergeCell ref="M36:AB36"/>
    <mergeCell ref="A37:D37"/>
    <mergeCell ref="E37:F37"/>
    <mergeCell ref="G37:I37"/>
    <mergeCell ref="J37:L37"/>
    <mergeCell ref="M37:AB37"/>
    <mergeCell ref="A38:D38"/>
    <mergeCell ref="E38:F38"/>
    <mergeCell ref="G38:I38"/>
    <mergeCell ref="J38:L38"/>
    <mergeCell ref="M38:AB38"/>
    <mergeCell ref="A39:D39"/>
    <mergeCell ref="E39:F39"/>
    <mergeCell ref="G39:I39"/>
    <mergeCell ref="J39:L39"/>
    <mergeCell ref="M39:AB39"/>
    <mergeCell ref="A40:D40"/>
    <mergeCell ref="E40:F40"/>
    <mergeCell ref="G40:I40"/>
    <mergeCell ref="J40:L40"/>
    <mergeCell ref="M40:AB40"/>
    <mergeCell ref="A41:D41"/>
    <mergeCell ref="E41:F41"/>
    <mergeCell ref="G41:I41"/>
    <mergeCell ref="J41:L41"/>
    <mergeCell ref="M41:AB41"/>
    <mergeCell ref="A42:D42"/>
    <mergeCell ref="E42:F42"/>
    <mergeCell ref="G42:I42"/>
    <mergeCell ref="J42:L42"/>
    <mergeCell ref="M42:AB42"/>
    <mergeCell ref="A43:D43"/>
    <mergeCell ref="E43:F43"/>
    <mergeCell ref="G43:I43"/>
    <mergeCell ref="J43:L43"/>
    <mergeCell ref="M43:AB43"/>
    <mergeCell ref="A44:D44"/>
    <mergeCell ref="E44:F44"/>
    <mergeCell ref="G44:I44"/>
    <mergeCell ref="J44:L44"/>
    <mergeCell ref="M44:AB44"/>
    <mergeCell ref="A45:D45"/>
    <mergeCell ref="E45:F45"/>
    <mergeCell ref="G45:I45"/>
    <mergeCell ref="J45:L45"/>
    <mergeCell ref="M45:AB45"/>
    <mergeCell ref="A46:D46"/>
    <mergeCell ref="E46:F46"/>
    <mergeCell ref="G46:I46"/>
    <mergeCell ref="J46:L46"/>
    <mergeCell ref="M46:AB46"/>
    <mergeCell ref="A47:D47"/>
    <mergeCell ref="E47:F47"/>
    <mergeCell ref="G47:I47"/>
    <mergeCell ref="J47:L47"/>
    <mergeCell ref="M47:AB47"/>
    <mergeCell ref="A48:D48"/>
    <mergeCell ref="E48:F48"/>
    <mergeCell ref="G48:I48"/>
    <mergeCell ref="J48:L48"/>
    <mergeCell ref="M48:AB48"/>
    <mergeCell ref="A49:D49"/>
    <mergeCell ref="E49:F49"/>
    <mergeCell ref="G49:I49"/>
    <mergeCell ref="J49:L49"/>
    <mergeCell ref="M49:AB49"/>
    <mergeCell ref="A50:D50"/>
    <mergeCell ref="E50:F50"/>
    <mergeCell ref="G50:I50"/>
    <mergeCell ref="J50:L50"/>
    <mergeCell ref="M50:AB50"/>
    <mergeCell ref="A51:D51"/>
    <mergeCell ref="E51:F51"/>
    <mergeCell ref="G51:I51"/>
    <mergeCell ref="J51:L51"/>
    <mergeCell ref="M51:AB51"/>
    <mergeCell ref="A52:D52"/>
    <mergeCell ref="E52:F52"/>
    <mergeCell ref="G52:I52"/>
    <mergeCell ref="J52:L52"/>
    <mergeCell ref="M52:AB52"/>
    <mergeCell ref="A53:D53"/>
    <mergeCell ref="E53:F53"/>
    <mergeCell ref="G53:I53"/>
    <mergeCell ref="J53:L53"/>
    <mergeCell ref="M53:AB53"/>
    <mergeCell ref="A54:D54"/>
    <mergeCell ref="E54:F54"/>
    <mergeCell ref="G54:I54"/>
    <mergeCell ref="J54:L54"/>
    <mergeCell ref="M54:AB54"/>
    <mergeCell ref="A55:D55"/>
    <mergeCell ref="E55:F55"/>
    <mergeCell ref="G55:I55"/>
    <mergeCell ref="J55:L55"/>
    <mergeCell ref="M55:AB55"/>
    <mergeCell ref="A56:D56"/>
    <mergeCell ref="E56:F56"/>
    <mergeCell ref="G56:I56"/>
    <mergeCell ref="J56:L56"/>
    <mergeCell ref="M56:AB56"/>
    <mergeCell ref="A57:F57"/>
    <mergeCell ref="G57:I57"/>
    <mergeCell ref="J57:L57"/>
    <mergeCell ref="A58:F58"/>
    <mergeCell ref="G58:I58"/>
    <mergeCell ref="J58:L58"/>
    <mergeCell ref="A59:F59"/>
    <mergeCell ref="G59:I59"/>
    <mergeCell ref="J59:L59"/>
    <mergeCell ref="M59:Y59"/>
    <mergeCell ref="Z59:AB59"/>
    <mergeCell ref="A60:F60"/>
    <mergeCell ref="G60:I60"/>
    <mergeCell ref="J60:L60"/>
    <mergeCell ref="M60:Y60"/>
    <mergeCell ref="Z60:AB60"/>
    <mergeCell ref="G62:I62"/>
    <mergeCell ref="J62:L62"/>
    <mergeCell ref="M62:P62"/>
    <mergeCell ref="Q62:R62"/>
    <mergeCell ref="S62:T62"/>
    <mergeCell ref="U62:V62"/>
    <mergeCell ref="W62:Y62"/>
    <mergeCell ref="A5:R6"/>
    <mergeCell ref="A7:B8"/>
    <mergeCell ref="C7:D8"/>
    <mergeCell ref="E7:F8"/>
    <mergeCell ref="G7:H8"/>
    <mergeCell ref="I7:J8"/>
    <mergeCell ref="M57:AB58"/>
  </mergeCells>
  <phoneticPr fontId="1" type="Hiragana"/>
  <conditionalFormatting sqref="A14:D56">
    <cfRule type="expression" dxfId="7" priority="3">
      <formula>WEEKDAY(E14)=7</formula>
    </cfRule>
    <cfRule type="expression" dxfId="6" priority="4">
      <formula>WEEKDAY(E14)=1</formula>
    </cfRule>
  </conditionalFormatting>
  <conditionalFormatting sqref="E14:F56">
    <cfRule type="expression" dxfId="5" priority="2">
      <formula>WEEKDAY(E14)=1</formula>
    </cfRule>
    <cfRule type="expression" dxfId="4" priority="1">
      <formula>WEEKDAY(E14)=7</formula>
    </cfRule>
  </conditionalFormatting>
  <dataValidations count="3">
    <dataValidation type="list" allowBlank="1" showDropDown="0" showInputMessage="1" showErrorMessage="1" sqref="A5:R6">
      <formula1>"月間現場閉所計画書,月間現場閉所実施報告書"</formula1>
    </dataValidation>
    <dataValidation type="list" allowBlank="1" showDropDown="0" showInputMessage="1" showErrorMessage="1" sqref="G14:I56">
      <formula1>"作業日,閉所日,除外日"</formula1>
    </dataValidation>
    <dataValidation type="list" allowBlank="1" showDropDown="0" showInputMessage="1" showErrorMessage="1" sqref="J14:L56">
      <formula1>"作業日,閉所日,除外日,振替作業日,振替閉所日"</formula1>
    </dataValidation>
  </dataValidations>
  <printOptions horizontalCentered="1"/>
  <pageMargins left="0" right="0" top="0.19685039370078738" bottom="0" header="0.3" footer="0.3"/>
  <pageSetup paperSize="9" scale="84"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5:AV67"/>
  <sheetViews>
    <sheetView view="pageBreakPreview" zoomScaleSheetLayoutView="100" workbookViewId="0"/>
  </sheetViews>
  <sheetFormatPr defaultRowHeight="18" customHeight="1"/>
  <cols>
    <col min="1" max="28" width="3" style="1" customWidth="1"/>
    <col min="29" max="29" width="3.69921875" style="1" customWidth="1"/>
    <col min="30" max="30" width="3.69921875" style="2" customWidth="1"/>
    <col min="31" max="31" width="3.69921875" style="1" customWidth="1"/>
    <col min="32" max="32" width="12.5" style="1" bestFit="1" customWidth="1"/>
    <col min="33" max="33" width="6.8984375" style="2" bestFit="1" customWidth="1"/>
    <col min="34" max="34" width="6.8984375" style="1" bestFit="1" customWidth="1"/>
    <col min="35" max="35" width="8.69921875" style="2" bestFit="1" customWidth="1"/>
    <col min="36" max="36" width="5.09765625" style="2" bestFit="1" customWidth="1"/>
    <col min="37" max="38" width="5.09765625" style="1" bestFit="1" customWidth="1"/>
    <col min="39" max="40" width="4.19921875" style="1" bestFit="1" customWidth="1"/>
    <col min="41" max="41" width="5.09765625" style="1" bestFit="1" customWidth="1"/>
    <col min="42" max="42" width="10.59765625" style="2" bestFit="1" customWidth="1"/>
    <col min="43" max="43" width="10.59765625" style="1" bestFit="1" customWidth="1"/>
    <col min="44" max="44" width="6.8984375" style="2" bestFit="1" customWidth="1"/>
    <col min="45" max="16361" width="3" style="1" customWidth="1"/>
    <col min="16362" max="16384" width="8.796875" style="1" customWidth="1"/>
  </cols>
  <sheetData>
    <row r="2" spans="1:44" ht="18" customHeight="1"/>
    <row r="3" spans="1:44" ht="18" customHeight="1"/>
    <row r="5" spans="1:44" ht="17" customHeight="1">
      <c r="A5" s="3" t="s">
        <v>31</v>
      </c>
      <c r="B5" s="3"/>
      <c r="C5" s="3"/>
      <c r="D5" s="3"/>
      <c r="E5" s="3"/>
      <c r="F5" s="3"/>
      <c r="G5" s="3"/>
      <c r="H5" s="3"/>
      <c r="I5" s="3"/>
      <c r="J5" s="3"/>
      <c r="K5" s="3"/>
      <c r="L5" s="3"/>
      <c r="M5" s="3"/>
      <c r="N5" s="3"/>
      <c r="O5" s="3"/>
      <c r="P5" s="3"/>
      <c r="Q5" s="3"/>
      <c r="R5" s="3"/>
      <c r="S5" s="108" t="s">
        <v>44</v>
      </c>
      <c r="T5" s="108"/>
      <c r="U5" s="108"/>
      <c r="V5" s="108"/>
      <c r="W5" s="108"/>
      <c r="X5" s="108"/>
      <c r="Y5" s="108"/>
      <c r="Z5" s="108"/>
      <c r="AA5" s="108"/>
      <c r="AB5" s="108"/>
    </row>
    <row r="6" spans="1:44" ht="17" customHeight="1">
      <c r="A6" s="3"/>
      <c r="B6" s="3"/>
      <c r="C6" s="3"/>
      <c r="D6" s="3"/>
      <c r="E6" s="3"/>
      <c r="F6" s="3"/>
      <c r="G6" s="3"/>
      <c r="H6" s="3"/>
      <c r="I6" s="3"/>
      <c r="J6" s="3"/>
      <c r="K6" s="3"/>
      <c r="L6" s="3"/>
      <c r="M6" s="3"/>
      <c r="N6" s="3"/>
      <c r="O6" s="3"/>
      <c r="P6" s="3"/>
      <c r="Q6" s="3"/>
      <c r="R6" s="3"/>
      <c r="S6" s="51"/>
      <c r="T6" s="51"/>
      <c r="U6" s="51"/>
      <c r="V6" s="51"/>
      <c r="W6" s="51"/>
      <c r="X6" s="51"/>
      <c r="Y6" s="51"/>
      <c r="Z6" s="51"/>
      <c r="AA6" s="51"/>
      <c r="AB6" s="51"/>
      <c r="AK6" s="67" t="s">
        <v>61</v>
      </c>
      <c r="AM6" s="67" t="s">
        <v>62</v>
      </c>
      <c r="AN6" s="67" t="s">
        <v>26</v>
      </c>
      <c r="AP6" s="2" t="s">
        <v>7</v>
      </c>
      <c r="AQ6" s="2" t="s">
        <v>7</v>
      </c>
      <c r="AR6" s="2" t="s">
        <v>7</v>
      </c>
    </row>
    <row r="7" spans="1:44" ht="17" customHeight="1">
      <c r="A7" s="4" t="s">
        <v>14</v>
      </c>
      <c r="B7" s="14"/>
      <c r="C7" s="17">
        <v>6</v>
      </c>
      <c r="D7" s="14"/>
      <c r="E7" s="17" t="s">
        <v>10</v>
      </c>
      <c r="F7" s="22"/>
      <c r="G7" s="14">
        <v>8</v>
      </c>
      <c r="H7" s="30"/>
      <c r="I7" s="30" t="s">
        <v>36</v>
      </c>
      <c r="J7" s="33"/>
      <c r="K7" s="6"/>
      <c r="L7" s="19"/>
      <c r="M7" s="36" t="s">
        <v>2</v>
      </c>
      <c r="N7" s="36"/>
      <c r="O7" s="36"/>
      <c r="P7" s="36"/>
      <c r="Q7" s="36"/>
      <c r="R7" s="48" t="s">
        <v>65</v>
      </c>
      <c r="S7" s="48"/>
      <c r="T7" s="48"/>
      <c r="U7" s="48"/>
      <c r="V7" s="48"/>
      <c r="W7" s="48"/>
      <c r="X7" s="48"/>
      <c r="Y7" s="48"/>
      <c r="Z7" s="48"/>
      <c r="AA7" s="48"/>
      <c r="AB7" s="48"/>
      <c r="AE7" s="66"/>
      <c r="AF7" s="66"/>
      <c r="AJ7" s="86" t="s">
        <v>34</v>
      </c>
      <c r="AK7" s="86" t="s">
        <v>22</v>
      </c>
      <c r="AL7" s="86" t="s">
        <v>58</v>
      </c>
      <c r="AM7" s="86" t="s">
        <v>45</v>
      </c>
      <c r="AN7" s="86" t="s">
        <v>20</v>
      </c>
      <c r="AO7" s="86" t="s">
        <v>33</v>
      </c>
      <c r="AP7" s="86" t="s">
        <v>8</v>
      </c>
      <c r="AQ7" s="86" t="s">
        <v>57</v>
      </c>
      <c r="AR7" s="86" t="s">
        <v>60</v>
      </c>
    </row>
    <row r="8" spans="1:44" ht="17" customHeight="1">
      <c r="A8" s="5"/>
      <c r="B8" s="15"/>
      <c r="C8" s="18"/>
      <c r="D8" s="15"/>
      <c r="E8" s="18"/>
      <c r="F8" s="23"/>
      <c r="G8" s="15"/>
      <c r="H8" s="31"/>
      <c r="I8" s="31"/>
      <c r="J8" s="34"/>
      <c r="K8" s="6"/>
      <c r="L8" s="19"/>
      <c r="M8" s="36" t="s">
        <v>11</v>
      </c>
      <c r="N8" s="36"/>
      <c r="O8" s="36"/>
      <c r="P8" s="36"/>
      <c r="Q8" s="36"/>
      <c r="R8" s="48" t="s">
        <v>59</v>
      </c>
      <c r="S8" s="48"/>
      <c r="T8" s="48"/>
      <c r="U8" s="48"/>
      <c r="V8" s="48"/>
      <c r="W8" s="48"/>
      <c r="X8" s="48"/>
      <c r="Y8" s="48"/>
      <c r="Z8" s="48"/>
      <c r="AA8" s="48"/>
      <c r="AB8" s="48"/>
      <c r="AE8" s="66"/>
      <c r="AF8" s="66"/>
      <c r="AJ8" s="87"/>
      <c r="AK8" s="87"/>
      <c r="AL8" s="87"/>
      <c r="AM8" s="87"/>
      <c r="AN8" s="87"/>
      <c r="AO8" s="87"/>
      <c r="AP8" s="94"/>
      <c r="AQ8" s="94"/>
      <c r="AR8" s="94"/>
    </row>
    <row r="9" spans="1:44" ht="10" customHeight="1">
      <c r="A9" s="6"/>
      <c r="B9" s="6"/>
      <c r="C9" s="6"/>
      <c r="D9" s="19"/>
      <c r="E9" s="19"/>
      <c r="F9" s="19"/>
      <c r="G9" s="19"/>
      <c r="H9" s="19"/>
      <c r="I9" s="19"/>
      <c r="J9" s="19"/>
      <c r="K9" s="19"/>
      <c r="L9" s="19"/>
      <c r="M9" s="19"/>
      <c r="N9" s="19"/>
      <c r="O9" s="19"/>
      <c r="P9" s="19"/>
      <c r="Q9" s="19"/>
      <c r="R9" s="19"/>
      <c r="S9" s="19"/>
      <c r="T9" s="19"/>
      <c r="U9" s="19"/>
      <c r="V9" s="19"/>
      <c r="W9" s="19"/>
      <c r="X9" s="19"/>
      <c r="Y9" s="19"/>
      <c r="Z9" s="19"/>
      <c r="AA9" s="19"/>
      <c r="AB9" s="19"/>
      <c r="AJ9" s="87"/>
      <c r="AK9" s="87"/>
      <c r="AL9" s="87"/>
      <c r="AM9" s="87"/>
      <c r="AN9" s="87"/>
      <c r="AO9" s="87"/>
      <c r="AP9" s="94"/>
      <c r="AQ9" s="94"/>
      <c r="AR9" s="94"/>
    </row>
    <row r="10" spans="1:44" ht="17" customHeight="1">
      <c r="A10" s="7" t="s">
        <v>13</v>
      </c>
      <c r="B10" s="16"/>
      <c r="C10" s="16"/>
      <c r="D10" s="20" t="s">
        <v>66</v>
      </c>
      <c r="E10" s="20"/>
      <c r="F10" s="20"/>
      <c r="G10" s="20"/>
      <c r="H10" s="20"/>
      <c r="I10" s="20"/>
      <c r="J10" s="20"/>
      <c r="K10" s="20"/>
      <c r="L10" s="20"/>
      <c r="M10" s="20"/>
      <c r="N10" s="20"/>
      <c r="O10" s="20"/>
      <c r="P10" s="20"/>
      <c r="Q10" s="7" t="s">
        <v>24</v>
      </c>
      <c r="R10" s="16"/>
      <c r="S10" s="16"/>
      <c r="T10" s="20" t="s">
        <v>15</v>
      </c>
      <c r="U10" s="20"/>
      <c r="V10" s="20"/>
      <c r="W10" s="20"/>
      <c r="X10" s="20"/>
      <c r="Y10" s="20"/>
      <c r="Z10" s="20"/>
      <c r="AA10" s="20"/>
      <c r="AB10" s="58"/>
      <c r="AJ10" s="87"/>
      <c r="AK10" s="87"/>
      <c r="AL10" s="87"/>
      <c r="AM10" s="87"/>
      <c r="AN10" s="87"/>
      <c r="AO10" s="87"/>
      <c r="AP10" s="94"/>
      <c r="AQ10" s="94"/>
      <c r="AR10" s="94"/>
    </row>
    <row r="11" spans="1:44" ht="17" customHeight="1">
      <c r="A11" s="7" t="s">
        <v>19</v>
      </c>
      <c r="B11" s="16"/>
      <c r="C11" s="16"/>
      <c r="D11" s="20" t="s">
        <v>67</v>
      </c>
      <c r="E11" s="20"/>
      <c r="F11" s="20"/>
      <c r="G11" s="20"/>
      <c r="H11" s="20"/>
      <c r="I11" s="20"/>
      <c r="J11" s="20"/>
      <c r="K11" s="20"/>
      <c r="L11" s="20"/>
      <c r="M11" s="20"/>
      <c r="N11" s="20"/>
      <c r="O11" s="20"/>
      <c r="P11" s="20"/>
      <c r="Q11" s="7" t="s">
        <v>18</v>
      </c>
      <c r="R11" s="16"/>
      <c r="S11" s="16"/>
      <c r="T11" s="109">
        <v>45512</v>
      </c>
      <c r="U11" s="102"/>
      <c r="V11" s="102"/>
      <c r="W11" s="102"/>
      <c r="X11" s="102"/>
      <c r="Y11" s="102"/>
      <c r="Z11" s="102"/>
      <c r="AA11" s="102"/>
      <c r="AB11" s="110"/>
      <c r="AJ11" s="87"/>
      <c r="AK11" s="87"/>
      <c r="AL11" s="87"/>
      <c r="AM11" s="87"/>
      <c r="AN11" s="87"/>
      <c r="AO11" s="87"/>
      <c r="AP11" s="94"/>
      <c r="AQ11" s="94"/>
      <c r="AR11" s="94"/>
    </row>
    <row r="12" spans="1:44" ht="10"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J12" s="87"/>
      <c r="AK12" s="87"/>
      <c r="AL12" s="87"/>
      <c r="AM12" s="87"/>
      <c r="AN12" s="87"/>
      <c r="AO12" s="87"/>
      <c r="AP12" s="94"/>
      <c r="AQ12" s="94"/>
      <c r="AR12" s="94"/>
    </row>
    <row r="13" spans="1:44" ht="17" customHeight="1">
      <c r="A13" s="9" t="s">
        <v>29</v>
      </c>
      <c r="B13" s="9"/>
      <c r="C13" s="9"/>
      <c r="D13" s="9"/>
      <c r="E13" s="9" t="s">
        <v>30</v>
      </c>
      <c r="F13" s="9"/>
      <c r="G13" s="24" t="s">
        <v>35</v>
      </c>
      <c r="H13" s="24"/>
      <c r="I13" s="24"/>
      <c r="J13" s="24" t="s">
        <v>6</v>
      </c>
      <c r="K13" s="24"/>
      <c r="L13" s="24"/>
      <c r="M13" s="24" t="s">
        <v>32</v>
      </c>
      <c r="N13" s="24"/>
      <c r="O13" s="24"/>
      <c r="P13" s="24"/>
      <c r="Q13" s="24"/>
      <c r="R13" s="24"/>
      <c r="S13" s="24"/>
      <c r="T13" s="24"/>
      <c r="U13" s="24"/>
      <c r="V13" s="24"/>
      <c r="W13" s="24"/>
      <c r="X13" s="24"/>
      <c r="Y13" s="24"/>
      <c r="Z13" s="24"/>
      <c r="AA13" s="24"/>
      <c r="AB13" s="24"/>
      <c r="AE13" s="67"/>
      <c r="AF13" s="67"/>
      <c r="AG13" s="67"/>
      <c r="AH13" s="67"/>
      <c r="AJ13" s="87"/>
      <c r="AK13" s="87"/>
      <c r="AL13" s="87"/>
      <c r="AM13" s="87"/>
      <c r="AN13" s="87"/>
      <c r="AO13" s="87"/>
      <c r="AP13" s="94"/>
      <c r="AQ13" s="94"/>
      <c r="AR13" s="96"/>
    </row>
    <row r="14" spans="1:44" ht="17" customHeight="1">
      <c r="A14" s="10">
        <f t="shared" ref="A14:A56" si="0">DATE($M$62,$S$62,AD14)</f>
        <v>45499</v>
      </c>
      <c r="B14" s="10"/>
      <c r="C14" s="10"/>
      <c r="D14" s="10"/>
      <c r="E14" s="21">
        <f t="shared" ref="E14:E56" si="1">IF(A14="","",WEEKDAY(A14))</f>
        <v>6</v>
      </c>
      <c r="F14" s="21"/>
      <c r="G14" s="25"/>
      <c r="H14" s="25"/>
      <c r="I14" s="25"/>
      <c r="J14" s="103"/>
      <c r="K14" s="103"/>
      <c r="L14" s="103"/>
      <c r="M14" s="121"/>
      <c r="N14" s="121"/>
      <c r="O14" s="121"/>
      <c r="P14" s="121"/>
      <c r="Q14" s="121"/>
      <c r="R14" s="121"/>
      <c r="S14" s="121"/>
      <c r="T14" s="121"/>
      <c r="U14" s="121"/>
      <c r="V14" s="121"/>
      <c r="W14" s="121"/>
      <c r="X14" s="121"/>
      <c r="Y14" s="121"/>
      <c r="Z14" s="121"/>
      <c r="AA14" s="121"/>
      <c r="AB14" s="121"/>
      <c r="AD14" s="63">
        <v>-5</v>
      </c>
      <c r="AE14" s="2"/>
      <c r="AF14" s="69"/>
      <c r="AH14" s="2"/>
      <c r="AI14" s="82" t="str">
        <f t="shared" ref="AI14:AI19" si="2">IF(AK14=7,"★","")</f>
        <v>★</v>
      </c>
      <c r="AJ14" s="88">
        <f t="shared" ref="AJ14:AJ56" si="3">IF(A14="",0,1)</f>
        <v>1</v>
      </c>
      <c r="AK14" s="91">
        <f t="shared" ref="AK14:AK56" si="4">IF(A14="",0,WEEKDAY(A14,16))</f>
        <v>7</v>
      </c>
      <c r="AL14" s="91" t="str">
        <f t="shared" ref="AL14:AL56" si="5">IF(J14="","",IF(J14="除外日","－",IF(OR(J14="閉所日",J14="振替閉所日"),"○","×")))</f>
        <v/>
      </c>
      <c r="AM14" s="91">
        <f t="shared" ref="AM14:AM56" si="6">IF(AND(AK14=1,OR(J14="除外日",J14="")),0,IF(AK14=1,1,0))</f>
        <v>0</v>
      </c>
      <c r="AN14" s="91">
        <f t="shared" ref="AN14:AN56" si="7">IF(AND(AK14=2,OR(J14="除外日",J14="")),0,IF(AK14=2,1,0))</f>
        <v>0</v>
      </c>
      <c r="AO14" s="91">
        <f t="shared" ref="AO14:AO56" si="8">IF(AL14="○",1,0)</f>
        <v>0</v>
      </c>
      <c r="AP14" s="92">
        <f t="shared" ref="AP14:AP56" si="9">IF(AND(AK14=7),SUM(AM8:AM14)+SUM(AN8:AN14),"")</f>
        <v>0</v>
      </c>
      <c r="AQ14" s="95">
        <f t="shared" ref="AQ14:AQ56" si="10">IF(AND(AK14=7),SUM(AO8:AO14),"")</f>
        <v>0</v>
      </c>
      <c r="AR14" s="82" t="str">
        <f t="shared" ref="AR14:AR19" si="11">IF(AI14="★","",IF(AQ14="","",IF(AQ14&gt;=AP14,"OK","NG")))</f>
        <v/>
      </c>
    </row>
    <row r="15" spans="1:44" ht="17" customHeight="1">
      <c r="A15" s="10">
        <f t="shared" si="0"/>
        <v>45500</v>
      </c>
      <c r="B15" s="10"/>
      <c r="C15" s="10"/>
      <c r="D15" s="10"/>
      <c r="E15" s="21">
        <f t="shared" si="1"/>
        <v>7</v>
      </c>
      <c r="F15" s="21"/>
      <c r="G15" s="25"/>
      <c r="H15" s="25"/>
      <c r="I15" s="25"/>
      <c r="J15" s="103"/>
      <c r="K15" s="103"/>
      <c r="L15" s="103"/>
      <c r="M15" s="121"/>
      <c r="N15" s="121"/>
      <c r="O15" s="121"/>
      <c r="P15" s="121"/>
      <c r="Q15" s="121"/>
      <c r="R15" s="121"/>
      <c r="S15" s="121"/>
      <c r="T15" s="121"/>
      <c r="U15" s="121"/>
      <c r="V15" s="121"/>
      <c r="W15" s="121"/>
      <c r="X15" s="121"/>
      <c r="Y15" s="121"/>
      <c r="Z15" s="121"/>
      <c r="AA15" s="121"/>
      <c r="AB15" s="121"/>
      <c r="AD15" s="64">
        <v>-4</v>
      </c>
      <c r="AE15" s="2"/>
      <c r="AF15" s="69"/>
      <c r="AH15" s="2"/>
      <c r="AI15" s="82" t="str">
        <f t="shared" si="2"/>
        <v/>
      </c>
      <c r="AJ15" s="54">
        <f t="shared" si="3"/>
        <v>1</v>
      </c>
      <c r="AK15" s="91">
        <f t="shared" si="4"/>
        <v>1</v>
      </c>
      <c r="AL15" s="91" t="str">
        <f t="shared" si="5"/>
        <v/>
      </c>
      <c r="AM15" s="91">
        <f t="shared" si="6"/>
        <v>0</v>
      </c>
      <c r="AN15" s="91">
        <f t="shared" si="7"/>
        <v>0</v>
      </c>
      <c r="AO15" s="91">
        <f t="shared" si="8"/>
        <v>0</v>
      </c>
      <c r="AP15" s="89" t="str">
        <f t="shared" si="9"/>
        <v/>
      </c>
      <c r="AQ15" s="52" t="str">
        <f t="shared" si="10"/>
        <v/>
      </c>
      <c r="AR15" s="82" t="str">
        <f t="shared" si="11"/>
        <v/>
      </c>
    </row>
    <row r="16" spans="1:44" ht="17" customHeight="1">
      <c r="A16" s="10">
        <f t="shared" si="0"/>
        <v>45501</v>
      </c>
      <c r="B16" s="10"/>
      <c r="C16" s="10"/>
      <c r="D16" s="10"/>
      <c r="E16" s="21">
        <f t="shared" si="1"/>
        <v>1</v>
      </c>
      <c r="F16" s="21"/>
      <c r="G16" s="25"/>
      <c r="H16" s="25"/>
      <c r="I16" s="25"/>
      <c r="J16" s="103"/>
      <c r="K16" s="103"/>
      <c r="L16" s="103"/>
      <c r="M16" s="121"/>
      <c r="N16" s="121"/>
      <c r="O16" s="121"/>
      <c r="P16" s="121"/>
      <c r="Q16" s="121"/>
      <c r="R16" s="121"/>
      <c r="S16" s="121"/>
      <c r="T16" s="121"/>
      <c r="U16" s="121"/>
      <c r="V16" s="121"/>
      <c r="W16" s="121"/>
      <c r="X16" s="121"/>
      <c r="Y16" s="121"/>
      <c r="Z16" s="121"/>
      <c r="AA16" s="121"/>
      <c r="AB16" s="121"/>
      <c r="AD16" s="64">
        <v>-3</v>
      </c>
      <c r="AE16" s="2"/>
      <c r="AF16" s="69"/>
      <c r="AH16" s="2"/>
      <c r="AI16" s="82" t="str">
        <f t="shared" si="2"/>
        <v/>
      </c>
      <c r="AJ16" s="54">
        <f t="shared" si="3"/>
        <v>1</v>
      </c>
      <c r="AK16" s="91">
        <f t="shared" si="4"/>
        <v>2</v>
      </c>
      <c r="AL16" s="91" t="str">
        <f t="shared" si="5"/>
        <v/>
      </c>
      <c r="AM16" s="91">
        <f t="shared" si="6"/>
        <v>0</v>
      </c>
      <c r="AN16" s="91">
        <f t="shared" si="7"/>
        <v>0</v>
      </c>
      <c r="AO16" s="91">
        <f t="shared" si="8"/>
        <v>0</v>
      </c>
      <c r="AP16" s="89" t="str">
        <f t="shared" si="9"/>
        <v/>
      </c>
      <c r="AQ16" s="52" t="str">
        <f t="shared" si="10"/>
        <v/>
      </c>
      <c r="AR16" s="82" t="str">
        <f t="shared" si="11"/>
        <v/>
      </c>
    </row>
    <row r="17" spans="1:48" ht="17" customHeight="1">
      <c r="A17" s="10">
        <f t="shared" si="0"/>
        <v>45502</v>
      </c>
      <c r="B17" s="10"/>
      <c r="C17" s="10"/>
      <c r="D17" s="10"/>
      <c r="E17" s="21">
        <f t="shared" si="1"/>
        <v>2</v>
      </c>
      <c r="F17" s="21"/>
      <c r="G17" s="25"/>
      <c r="H17" s="25"/>
      <c r="I17" s="25"/>
      <c r="J17" s="103"/>
      <c r="K17" s="103"/>
      <c r="L17" s="103"/>
      <c r="M17" s="121"/>
      <c r="N17" s="121"/>
      <c r="O17" s="121"/>
      <c r="P17" s="121"/>
      <c r="Q17" s="121"/>
      <c r="R17" s="121"/>
      <c r="S17" s="121"/>
      <c r="T17" s="121"/>
      <c r="U17" s="121"/>
      <c r="V17" s="121"/>
      <c r="W17" s="121"/>
      <c r="X17" s="121"/>
      <c r="Y17" s="121"/>
      <c r="Z17" s="121"/>
      <c r="AA17" s="121"/>
      <c r="AB17" s="121"/>
      <c r="AD17" s="64">
        <v>-2</v>
      </c>
      <c r="AE17" s="2"/>
      <c r="AF17" s="69"/>
      <c r="AH17" s="2"/>
      <c r="AI17" s="82" t="str">
        <f t="shared" si="2"/>
        <v/>
      </c>
      <c r="AJ17" s="54">
        <f t="shared" si="3"/>
        <v>1</v>
      </c>
      <c r="AK17" s="91">
        <f t="shared" si="4"/>
        <v>3</v>
      </c>
      <c r="AL17" s="91" t="str">
        <f t="shared" si="5"/>
        <v/>
      </c>
      <c r="AM17" s="91">
        <f t="shared" si="6"/>
        <v>0</v>
      </c>
      <c r="AN17" s="91">
        <f t="shared" si="7"/>
        <v>0</v>
      </c>
      <c r="AO17" s="91">
        <f t="shared" si="8"/>
        <v>0</v>
      </c>
      <c r="AP17" s="89" t="str">
        <f t="shared" si="9"/>
        <v/>
      </c>
      <c r="AQ17" s="52" t="str">
        <f t="shared" si="10"/>
        <v/>
      </c>
      <c r="AR17" s="82" t="str">
        <f t="shared" si="11"/>
        <v/>
      </c>
    </row>
    <row r="18" spans="1:48" ht="17" customHeight="1">
      <c r="A18" s="10">
        <f t="shared" si="0"/>
        <v>45503</v>
      </c>
      <c r="B18" s="10"/>
      <c r="C18" s="10"/>
      <c r="D18" s="10"/>
      <c r="E18" s="21">
        <f t="shared" si="1"/>
        <v>3</v>
      </c>
      <c r="F18" s="21"/>
      <c r="G18" s="25"/>
      <c r="H18" s="25"/>
      <c r="I18" s="25"/>
      <c r="J18" s="103"/>
      <c r="K18" s="103"/>
      <c r="L18" s="103"/>
      <c r="M18" s="121"/>
      <c r="N18" s="121"/>
      <c r="O18" s="121"/>
      <c r="P18" s="121"/>
      <c r="Q18" s="121"/>
      <c r="R18" s="121"/>
      <c r="S18" s="121"/>
      <c r="T18" s="121"/>
      <c r="U18" s="121"/>
      <c r="V18" s="121"/>
      <c r="W18" s="121"/>
      <c r="X18" s="121"/>
      <c r="Y18" s="121"/>
      <c r="Z18" s="121"/>
      <c r="AA18" s="121"/>
      <c r="AB18" s="121"/>
      <c r="AD18" s="64">
        <v>-1</v>
      </c>
      <c r="AE18" s="2"/>
      <c r="AF18" s="69"/>
      <c r="AH18" s="2"/>
      <c r="AI18" s="82" t="str">
        <f t="shared" si="2"/>
        <v/>
      </c>
      <c r="AJ18" s="54">
        <f t="shared" si="3"/>
        <v>1</v>
      </c>
      <c r="AK18" s="91">
        <f t="shared" si="4"/>
        <v>4</v>
      </c>
      <c r="AL18" s="91" t="str">
        <f t="shared" si="5"/>
        <v/>
      </c>
      <c r="AM18" s="91">
        <f t="shared" si="6"/>
        <v>0</v>
      </c>
      <c r="AN18" s="91">
        <f t="shared" si="7"/>
        <v>0</v>
      </c>
      <c r="AO18" s="91">
        <f t="shared" si="8"/>
        <v>0</v>
      </c>
      <c r="AP18" s="89" t="str">
        <f t="shared" si="9"/>
        <v/>
      </c>
      <c r="AQ18" s="52" t="str">
        <f t="shared" si="10"/>
        <v/>
      </c>
      <c r="AR18" s="82" t="str">
        <f t="shared" si="11"/>
        <v/>
      </c>
    </row>
    <row r="19" spans="1:48" ht="17" customHeight="1">
      <c r="A19" s="10">
        <f t="shared" si="0"/>
        <v>45504</v>
      </c>
      <c r="B19" s="10"/>
      <c r="C19" s="10"/>
      <c r="D19" s="10"/>
      <c r="E19" s="21">
        <f t="shared" si="1"/>
        <v>4</v>
      </c>
      <c r="F19" s="21"/>
      <c r="G19" s="25"/>
      <c r="H19" s="25"/>
      <c r="I19" s="25"/>
      <c r="J19" s="103"/>
      <c r="K19" s="103"/>
      <c r="L19" s="103"/>
      <c r="M19" s="121"/>
      <c r="N19" s="121"/>
      <c r="O19" s="121"/>
      <c r="P19" s="121"/>
      <c r="Q19" s="121"/>
      <c r="R19" s="121"/>
      <c r="S19" s="121"/>
      <c r="T19" s="121"/>
      <c r="U19" s="121"/>
      <c r="V19" s="121"/>
      <c r="W19" s="121"/>
      <c r="X19" s="121"/>
      <c r="Y19" s="121"/>
      <c r="Z19" s="121"/>
      <c r="AA19" s="121"/>
      <c r="AB19" s="121"/>
      <c r="AD19" s="64">
        <v>0</v>
      </c>
      <c r="AE19" s="2"/>
      <c r="AF19" s="68" t="s">
        <v>23</v>
      </c>
      <c r="AG19" s="76" t="s">
        <v>1</v>
      </c>
      <c r="AH19" s="52" t="s">
        <v>53</v>
      </c>
      <c r="AI19" s="82" t="str">
        <f t="shared" si="2"/>
        <v/>
      </c>
      <c r="AJ19" s="54">
        <f t="shared" si="3"/>
        <v>1</v>
      </c>
      <c r="AK19" s="91">
        <f t="shared" si="4"/>
        <v>5</v>
      </c>
      <c r="AL19" s="91" t="str">
        <f t="shared" si="5"/>
        <v/>
      </c>
      <c r="AM19" s="91">
        <f t="shared" si="6"/>
        <v>0</v>
      </c>
      <c r="AN19" s="91">
        <f t="shared" si="7"/>
        <v>0</v>
      </c>
      <c r="AO19" s="91">
        <f t="shared" si="8"/>
        <v>0</v>
      </c>
      <c r="AP19" s="89" t="str">
        <f t="shared" si="9"/>
        <v/>
      </c>
      <c r="AQ19" s="52" t="str">
        <f t="shared" si="10"/>
        <v/>
      </c>
      <c r="AR19" s="82" t="str">
        <f t="shared" si="11"/>
        <v/>
      </c>
    </row>
    <row r="20" spans="1:48" ht="17" customHeight="1">
      <c r="A20" s="10">
        <f t="shared" si="0"/>
        <v>45505</v>
      </c>
      <c r="B20" s="10"/>
      <c r="C20" s="10"/>
      <c r="D20" s="10"/>
      <c r="E20" s="21">
        <f t="shared" si="1"/>
        <v>5</v>
      </c>
      <c r="F20" s="21"/>
      <c r="G20" s="25"/>
      <c r="H20" s="25"/>
      <c r="I20" s="25"/>
      <c r="J20" s="103"/>
      <c r="K20" s="103"/>
      <c r="L20" s="103"/>
      <c r="M20" s="106" t="s">
        <v>16</v>
      </c>
      <c r="N20" s="106"/>
      <c r="O20" s="106"/>
      <c r="P20" s="106"/>
      <c r="Q20" s="106"/>
      <c r="R20" s="106"/>
      <c r="S20" s="106"/>
      <c r="T20" s="106"/>
      <c r="U20" s="106"/>
      <c r="V20" s="106"/>
      <c r="W20" s="106"/>
      <c r="X20" s="106"/>
      <c r="Y20" s="106"/>
      <c r="Z20" s="106"/>
      <c r="AA20" s="106"/>
      <c r="AB20" s="106"/>
      <c r="AD20" s="64">
        <v>1</v>
      </c>
      <c r="AE20" s="2"/>
      <c r="AF20" s="70">
        <f t="shared" ref="AF20:AF50" si="12">IF(DAY(DATE($M$62,$S$62,ROW()-19))=ROW()-19,DATE($M$62,$S$62,ROW()-19),"")</f>
        <v>45505</v>
      </c>
      <c r="AG20" s="77" t="str">
        <f t="shared" ref="AG20:AG50" si="13">IF(G20="","",IF(A20=AF20,G20,""))</f>
        <v/>
      </c>
      <c r="AH20" s="77" t="str">
        <f t="shared" ref="AH20:AH50" si="14">IF(J20="","",IF(A20=AF20,J20,""))</f>
        <v/>
      </c>
      <c r="AI20" s="67"/>
      <c r="AJ20" s="89">
        <f t="shared" si="3"/>
        <v>1</v>
      </c>
      <c r="AK20" s="92">
        <f t="shared" si="4"/>
        <v>6</v>
      </c>
      <c r="AL20" s="92" t="str">
        <f t="shared" si="5"/>
        <v/>
      </c>
      <c r="AM20" s="92">
        <f t="shared" si="6"/>
        <v>0</v>
      </c>
      <c r="AN20" s="92">
        <f t="shared" si="7"/>
        <v>0</v>
      </c>
      <c r="AO20" s="92">
        <f t="shared" si="8"/>
        <v>0</v>
      </c>
      <c r="AP20" s="89" t="str">
        <f t="shared" si="9"/>
        <v/>
      </c>
      <c r="AQ20" s="76" t="str">
        <f t="shared" si="10"/>
        <v/>
      </c>
      <c r="AR20" s="92" t="str">
        <f t="shared" ref="AR20:AR53" si="15">IF(AQ20="","",IF(AQ20&gt;=AP20,"OK","NG"))</f>
        <v/>
      </c>
      <c r="AU20" s="97">
        <f t="shared" ref="AU20:AU50" si="16">IF(AND(AK20=1,OR(AG20="",AG20="除外日")),0,IF(AND(AK20=2,OR(AG20="",AG20="除外日")),0,IF(AK20=1,1,IF(AK20=2,1,0))))</f>
        <v>0</v>
      </c>
      <c r="AV20" s="97">
        <f t="shared" ref="AV20:AV50" si="17">IF(AND(AK20=1,OR(AH20="",AH20="除外日")),0,IF(AND(AK20=2,OR(AH20="",AH20="除外日")),0,IF(AK20=1,1,IF(AK20=2,1,0))))</f>
        <v>0</v>
      </c>
    </row>
    <row r="21" spans="1:48" ht="17" customHeight="1">
      <c r="A21" s="10">
        <f t="shared" si="0"/>
        <v>45506</v>
      </c>
      <c r="B21" s="10"/>
      <c r="C21" s="10"/>
      <c r="D21" s="10"/>
      <c r="E21" s="21">
        <f t="shared" si="1"/>
        <v>6</v>
      </c>
      <c r="F21" s="21"/>
      <c r="G21" s="25" t="s">
        <v>48</v>
      </c>
      <c r="H21" s="25"/>
      <c r="I21" s="25"/>
      <c r="J21" s="103" t="s">
        <v>48</v>
      </c>
      <c r="K21" s="103"/>
      <c r="L21" s="103"/>
      <c r="M21" s="106" t="s">
        <v>50</v>
      </c>
      <c r="N21" s="106"/>
      <c r="O21" s="106"/>
      <c r="P21" s="106"/>
      <c r="Q21" s="106"/>
      <c r="R21" s="106"/>
      <c r="S21" s="106"/>
      <c r="T21" s="106"/>
      <c r="U21" s="106"/>
      <c r="V21" s="106"/>
      <c r="W21" s="106"/>
      <c r="X21" s="106"/>
      <c r="Y21" s="106"/>
      <c r="Z21" s="106"/>
      <c r="AA21" s="106"/>
      <c r="AB21" s="106"/>
      <c r="AD21" s="64">
        <v>2</v>
      </c>
      <c r="AE21" s="2"/>
      <c r="AF21" s="71">
        <f t="shared" si="12"/>
        <v>45506</v>
      </c>
      <c r="AG21" s="64" t="str">
        <f t="shared" si="13"/>
        <v>除外日</v>
      </c>
      <c r="AH21" s="64" t="str">
        <f t="shared" si="14"/>
        <v>除外日</v>
      </c>
      <c r="AJ21" s="76">
        <f t="shared" si="3"/>
        <v>1</v>
      </c>
      <c r="AK21" s="91">
        <f t="shared" si="4"/>
        <v>7</v>
      </c>
      <c r="AL21" s="76" t="str">
        <f t="shared" si="5"/>
        <v>－</v>
      </c>
      <c r="AM21" s="91">
        <f t="shared" si="6"/>
        <v>0</v>
      </c>
      <c r="AN21" s="91">
        <f t="shared" si="7"/>
        <v>0</v>
      </c>
      <c r="AO21" s="76">
        <f t="shared" si="8"/>
        <v>0</v>
      </c>
      <c r="AP21" s="89">
        <f t="shared" si="9"/>
        <v>0</v>
      </c>
      <c r="AQ21" s="76">
        <f t="shared" si="10"/>
        <v>0</v>
      </c>
      <c r="AR21" s="76" t="str">
        <f t="shared" si="15"/>
        <v>OK</v>
      </c>
      <c r="AU21" s="97">
        <f t="shared" si="16"/>
        <v>0</v>
      </c>
      <c r="AV21" s="97">
        <f t="shared" si="17"/>
        <v>0</v>
      </c>
    </row>
    <row r="22" spans="1:48" ht="17" customHeight="1">
      <c r="A22" s="10">
        <f t="shared" si="0"/>
        <v>45507</v>
      </c>
      <c r="B22" s="10"/>
      <c r="C22" s="10"/>
      <c r="D22" s="10"/>
      <c r="E22" s="21">
        <f t="shared" si="1"/>
        <v>7</v>
      </c>
      <c r="F22" s="21"/>
      <c r="G22" s="25" t="s">
        <v>48</v>
      </c>
      <c r="H22" s="25"/>
      <c r="I22" s="25"/>
      <c r="J22" s="103" t="s">
        <v>48</v>
      </c>
      <c r="K22" s="103"/>
      <c r="L22" s="103"/>
      <c r="M22" s="106" t="s">
        <v>12</v>
      </c>
      <c r="N22" s="106"/>
      <c r="O22" s="106"/>
      <c r="P22" s="106"/>
      <c r="Q22" s="106"/>
      <c r="R22" s="106"/>
      <c r="S22" s="106"/>
      <c r="T22" s="106"/>
      <c r="U22" s="106"/>
      <c r="V22" s="106"/>
      <c r="W22" s="106"/>
      <c r="X22" s="106"/>
      <c r="Y22" s="106"/>
      <c r="Z22" s="106"/>
      <c r="AA22" s="106"/>
      <c r="AB22" s="106"/>
      <c r="AD22" s="64">
        <v>3</v>
      </c>
      <c r="AE22" s="2"/>
      <c r="AF22" s="71">
        <f t="shared" si="12"/>
        <v>45507</v>
      </c>
      <c r="AG22" s="64" t="str">
        <f t="shared" si="13"/>
        <v>除外日</v>
      </c>
      <c r="AH22" s="64" t="str">
        <f t="shared" si="14"/>
        <v>除外日</v>
      </c>
      <c r="AJ22" s="76">
        <f t="shared" si="3"/>
        <v>1</v>
      </c>
      <c r="AK22" s="91">
        <f t="shared" si="4"/>
        <v>1</v>
      </c>
      <c r="AL22" s="76" t="str">
        <f t="shared" si="5"/>
        <v>－</v>
      </c>
      <c r="AM22" s="91">
        <f t="shared" si="6"/>
        <v>0</v>
      </c>
      <c r="AN22" s="91">
        <f t="shared" si="7"/>
        <v>0</v>
      </c>
      <c r="AO22" s="76">
        <f t="shared" si="8"/>
        <v>0</v>
      </c>
      <c r="AP22" s="89" t="str">
        <f t="shared" si="9"/>
        <v/>
      </c>
      <c r="AQ22" s="76" t="str">
        <f t="shared" si="10"/>
        <v/>
      </c>
      <c r="AR22" s="76" t="str">
        <f t="shared" si="15"/>
        <v/>
      </c>
      <c r="AU22" s="97">
        <f t="shared" si="16"/>
        <v>0</v>
      </c>
      <c r="AV22" s="97">
        <f t="shared" si="17"/>
        <v>0</v>
      </c>
    </row>
    <row r="23" spans="1:48" ht="17" customHeight="1">
      <c r="A23" s="10">
        <f t="shared" si="0"/>
        <v>45508</v>
      </c>
      <c r="B23" s="10"/>
      <c r="C23" s="10"/>
      <c r="D23" s="10"/>
      <c r="E23" s="21">
        <f t="shared" si="1"/>
        <v>1</v>
      </c>
      <c r="F23" s="21"/>
      <c r="G23" s="25" t="s">
        <v>48</v>
      </c>
      <c r="H23" s="25"/>
      <c r="I23" s="25"/>
      <c r="J23" s="103" t="s">
        <v>48</v>
      </c>
      <c r="K23" s="103"/>
      <c r="L23" s="103"/>
      <c r="M23" s="106" t="s">
        <v>12</v>
      </c>
      <c r="N23" s="106"/>
      <c r="O23" s="106"/>
      <c r="P23" s="106"/>
      <c r="Q23" s="106"/>
      <c r="R23" s="106"/>
      <c r="S23" s="106"/>
      <c r="T23" s="106"/>
      <c r="U23" s="106"/>
      <c r="V23" s="106"/>
      <c r="W23" s="106"/>
      <c r="X23" s="106"/>
      <c r="Y23" s="106"/>
      <c r="Z23" s="106"/>
      <c r="AA23" s="106"/>
      <c r="AB23" s="106"/>
      <c r="AD23" s="64">
        <v>4</v>
      </c>
      <c r="AE23" s="2"/>
      <c r="AF23" s="71">
        <f t="shared" si="12"/>
        <v>45508</v>
      </c>
      <c r="AG23" s="64" t="str">
        <f t="shared" si="13"/>
        <v>除外日</v>
      </c>
      <c r="AH23" s="64" t="str">
        <f t="shared" si="14"/>
        <v>除外日</v>
      </c>
      <c r="AJ23" s="76">
        <f t="shared" si="3"/>
        <v>1</v>
      </c>
      <c r="AK23" s="91">
        <f t="shared" si="4"/>
        <v>2</v>
      </c>
      <c r="AL23" s="76" t="str">
        <f t="shared" si="5"/>
        <v>－</v>
      </c>
      <c r="AM23" s="91">
        <f t="shared" si="6"/>
        <v>0</v>
      </c>
      <c r="AN23" s="91">
        <f t="shared" si="7"/>
        <v>0</v>
      </c>
      <c r="AO23" s="76">
        <f t="shared" si="8"/>
        <v>0</v>
      </c>
      <c r="AP23" s="89" t="str">
        <f t="shared" si="9"/>
        <v/>
      </c>
      <c r="AQ23" s="76" t="str">
        <f t="shared" si="10"/>
        <v/>
      </c>
      <c r="AR23" s="76" t="str">
        <f t="shared" si="15"/>
        <v/>
      </c>
      <c r="AU23" s="97">
        <f t="shared" si="16"/>
        <v>0</v>
      </c>
      <c r="AV23" s="97">
        <f t="shared" si="17"/>
        <v>0</v>
      </c>
    </row>
    <row r="24" spans="1:48" ht="17" customHeight="1">
      <c r="A24" s="10">
        <f t="shared" si="0"/>
        <v>45509</v>
      </c>
      <c r="B24" s="10"/>
      <c r="C24" s="10"/>
      <c r="D24" s="10"/>
      <c r="E24" s="21">
        <f t="shared" si="1"/>
        <v>2</v>
      </c>
      <c r="F24" s="21"/>
      <c r="G24" s="25" t="s">
        <v>48</v>
      </c>
      <c r="H24" s="25"/>
      <c r="I24" s="25"/>
      <c r="J24" s="103" t="s">
        <v>48</v>
      </c>
      <c r="K24" s="103"/>
      <c r="L24" s="103"/>
      <c r="M24" s="106" t="s">
        <v>12</v>
      </c>
      <c r="N24" s="106"/>
      <c r="O24" s="106"/>
      <c r="P24" s="106"/>
      <c r="Q24" s="106"/>
      <c r="R24" s="106"/>
      <c r="S24" s="106"/>
      <c r="T24" s="106"/>
      <c r="U24" s="106"/>
      <c r="V24" s="106"/>
      <c r="W24" s="106"/>
      <c r="X24" s="106"/>
      <c r="Y24" s="106"/>
      <c r="Z24" s="106"/>
      <c r="AA24" s="106"/>
      <c r="AB24" s="106"/>
      <c r="AD24" s="64">
        <v>5</v>
      </c>
      <c r="AE24" s="2"/>
      <c r="AF24" s="71">
        <f t="shared" si="12"/>
        <v>45509</v>
      </c>
      <c r="AG24" s="64" t="str">
        <f t="shared" si="13"/>
        <v>除外日</v>
      </c>
      <c r="AH24" s="64" t="str">
        <f t="shared" si="14"/>
        <v>除外日</v>
      </c>
      <c r="AJ24" s="76">
        <f t="shared" si="3"/>
        <v>1</v>
      </c>
      <c r="AK24" s="91">
        <f t="shared" si="4"/>
        <v>3</v>
      </c>
      <c r="AL24" s="76" t="str">
        <f t="shared" si="5"/>
        <v>－</v>
      </c>
      <c r="AM24" s="91">
        <f t="shared" si="6"/>
        <v>0</v>
      </c>
      <c r="AN24" s="91">
        <f t="shared" si="7"/>
        <v>0</v>
      </c>
      <c r="AO24" s="76">
        <f t="shared" si="8"/>
        <v>0</v>
      </c>
      <c r="AP24" s="89" t="str">
        <f t="shared" si="9"/>
        <v/>
      </c>
      <c r="AQ24" s="76" t="str">
        <f t="shared" si="10"/>
        <v/>
      </c>
      <c r="AR24" s="76" t="str">
        <f t="shared" si="15"/>
        <v/>
      </c>
      <c r="AU24" s="97">
        <f t="shared" si="16"/>
        <v>0</v>
      </c>
      <c r="AV24" s="97">
        <f t="shared" si="17"/>
        <v>0</v>
      </c>
    </row>
    <row r="25" spans="1:48" ht="17" customHeight="1">
      <c r="A25" s="10">
        <f t="shared" si="0"/>
        <v>45510</v>
      </c>
      <c r="B25" s="10"/>
      <c r="C25" s="10"/>
      <c r="D25" s="10"/>
      <c r="E25" s="21">
        <f t="shared" si="1"/>
        <v>3</v>
      </c>
      <c r="F25" s="21"/>
      <c r="G25" s="25" t="s">
        <v>48</v>
      </c>
      <c r="H25" s="25"/>
      <c r="I25" s="25"/>
      <c r="J25" s="103" t="s">
        <v>48</v>
      </c>
      <c r="K25" s="103"/>
      <c r="L25" s="103"/>
      <c r="M25" s="106" t="s">
        <v>12</v>
      </c>
      <c r="N25" s="106"/>
      <c r="O25" s="106"/>
      <c r="P25" s="106"/>
      <c r="Q25" s="106"/>
      <c r="R25" s="106"/>
      <c r="S25" s="106"/>
      <c r="T25" s="106"/>
      <c r="U25" s="106"/>
      <c r="V25" s="106"/>
      <c r="W25" s="106"/>
      <c r="X25" s="106"/>
      <c r="Y25" s="106"/>
      <c r="Z25" s="106"/>
      <c r="AA25" s="106"/>
      <c r="AB25" s="106"/>
      <c r="AD25" s="64">
        <v>6</v>
      </c>
      <c r="AE25" s="2"/>
      <c r="AF25" s="71">
        <f t="shared" si="12"/>
        <v>45510</v>
      </c>
      <c r="AG25" s="64" t="str">
        <f t="shared" si="13"/>
        <v>除外日</v>
      </c>
      <c r="AH25" s="64" t="str">
        <f t="shared" si="14"/>
        <v>除外日</v>
      </c>
      <c r="AJ25" s="76">
        <f t="shared" si="3"/>
        <v>1</v>
      </c>
      <c r="AK25" s="91">
        <f t="shared" si="4"/>
        <v>4</v>
      </c>
      <c r="AL25" s="76" t="str">
        <f t="shared" si="5"/>
        <v>－</v>
      </c>
      <c r="AM25" s="91">
        <f t="shared" si="6"/>
        <v>0</v>
      </c>
      <c r="AN25" s="91">
        <f t="shared" si="7"/>
        <v>0</v>
      </c>
      <c r="AO25" s="76">
        <f t="shared" si="8"/>
        <v>0</v>
      </c>
      <c r="AP25" s="89" t="str">
        <f t="shared" si="9"/>
        <v/>
      </c>
      <c r="AQ25" s="76" t="str">
        <f t="shared" si="10"/>
        <v/>
      </c>
      <c r="AR25" s="76" t="str">
        <f t="shared" si="15"/>
        <v/>
      </c>
      <c r="AU25" s="97">
        <f t="shared" si="16"/>
        <v>0</v>
      </c>
      <c r="AV25" s="97">
        <f t="shared" si="17"/>
        <v>0</v>
      </c>
    </row>
    <row r="26" spans="1:48" ht="17" customHeight="1">
      <c r="A26" s="10">
        <f t="shared" si="0"/>
        <v>45511</v>
      </c>
      <c r="B26" s="10"/>
      <c r="C26" s="10"/>
      <c r="D26" s="10"/>
      <c r="E26" s="21">
        <f t="shared" si="1"/>
        <v>4</v>
      </c>
      <c r="F26" s="21"/>
      <c r="G26" s="25" t="s">
        <v>48</v>
      </c>
      <c r="H26" s="25"/>
      <c r="I26" s="25"/>
      <c r="J26" s="103" t="s">
        <v>48</v>
      </c>
      <c r="K26" s="103"/>
      <c r="L26" s="103"/>
      <c r="M26" s="106" t="s">
        <v>12</v>
      </c>
      <c r="N26" s="106"/>
      <c r="O26" s="106"/>
      <c r="P26" s="106"/>
      <c r="Q26" s="106"/>
      <c r="R26" s="106"/>
      <c r="S26" s="106"/>
      <c r="T26" s="106"/>
      <c r="U26" s="106"/>
      <c r="V26" s="106"/>
      <c r="W26" s="106"/>
      <c r="X26" s="106"/>
      <c r="Y26" s="106"/>
      <c r="Z26" s="106"/>
      <c r="AA26" s="106"/>
      <c r="AB26" s="106"/>
      <c r="AD26" s="64">
        <v>7</v>
      </c>
      <c r="AE26" s="2"/>
      <c r="AF26" s="71">
        <f t="shared" si="12"/>
        <v>45511</v>
      </c>
      <c r="AG26" s="64" t="str">
        <f t="shared" si="13"/>
        <v>除外日</v>
      </c>
      <c r="AH26" s="64" t="str">
        <f t="shared" si="14"/>
        <v>除外日</v>
      </c>
      <c r="AJ26" s="76">
        <f t="shared" si="3"/>
        <v>1</v>
      </c>
      <c r="AK26" s="91">
        <f t="shared" si="4"/>
        <v>5</v>
      </c>
      <c r="AL26" s="76" t="str">
        <f t="shared" si="5"/>
        <v>－</v>
      </c>
      <c r="AM26" s="91">
        <f t="shared" si="6"/>
        <v>0</v>
      </c>
      <c r="AN26" s="91">
        <f t="shared" si="7"/>
        <v>0</v>
      </c>
      <c r="AO26" s="76">
        <f t="shared" si="8"/>
        <v>0</v>
      </c>
      <c r="AP26" s="89" t="str">
        <f t="shared" si="9"/>
        <v/>
      </c>
      <c r="AQ26" s="76" t="str">
        <f t="shared" si="10"/>
        <v/>
      </c>
      <c r="AR26" s="76" t="str">
        <f t="shared" si="15"/>
        <v/>
      </c>
      <c r="AU26" s="97">
        <f t="shared" si="16"/>
        <v>0</v>
      </c>
      <c r="AV26" s="97">
        <f t="shared" si="17"/>
        <v>0</v>
      </c>
    </row>
    <row r="27" spans="1:48" ht="17" customHeight="1">
      <c r="A27" s="10">
        <f t="shared" si="0"/>
        <v>45512</v>
      </c>
      <c r="B27" s="10"/>
      <c r="C27" s="10"/>
      <c r="D27" s="10"/>
      <c r="E27" s="21">
        <f t="shared" si="1"/>
        <v>5</v>
      </c>
      <c r="F27" s="21"/>
      <c r="G27" s="25" t="s">
        <v>46</v>
      </c>
      <c r="H27" s="25"/>
      <c r="I27" s="25"/>
      <c r="J27" s="103" t="s">
        <v>46</v>
      </c>
      <c r="K27" s="103"/>
      <c r="L27" s="103"/>
      <c r="M27" s="106" t="s">
        <v>49</v>
      </c>
      <c r="N27" s="106"/>
      <c r="O27" s="106"/>
      <c r="P27" s="106"/>
      <c r="Q27" s="106"/>
      <c r="R27" s="106"/>
      <c r="S27" s="106"/>
      <c r="T27" s="106"/>
      <c r="U27" s="106"/>
      <c r="V27" s="106"/>
      <c r="W27" s="106"/>
      <c r="X27" s="106"/>
      <c r="Y27" s="106"/>
      <c r="Z27" s="106"/>
      <c r="AA27" s="106"/>
      <c r="AB27" s="106"/>
      <c r="AD27" s="64">
        <v>8</v>
      </c>
      <c r="AE27" s="2"/>
      <c r="AF27" s="71">
        <f t="shared" si="12"/>
        <v>45512</v>
      </c>
      <c r="AG27" s="64" t="str">
        <f t="shared" si="13"/>
        <v>作業日</v>
      </c>
      <c r="AH27" s="64" t="str">
        <f t="shared" si="14"/>
        <v>作業日</v>
      </c>
      <c r="AJ27" s="76">
        <f t="shared" si="3"/>
        <v>1</v>
      </c>
      <c r="AK27" s="91">
        <f t="shared" si="4"/>
        <v>6</v>
      </c>
      <c r="AL27" s="76" t="str">
        <f t="shared" si="5"/>
        <v>×</v>
      </c>
      <c r="AM27" s="91">
        <f t="shared" si="6"/>
        <v>0</v>
      </c>
      <c r="AN27" s="91">
        <f t="shared" si="7"/>
        <v>0</v>
      </c>
      <c r="AO27" s="76">
        <f t="shared" si="8"/>
        <v>0</v>
      </c>
      <c r="AP27" s="89" t="str">
        <f t="shared" si="9"/>
        <v/>
      </c>
      <c r="AQ27" s="76" t="str">
        <f t="shared" si="10"/>
        <v/>
      </c>
      <c r="AR27" s="76" t="str">
        <f t="shared" si="15"/>
        <v/>
      </c>
      <c r="AU27" s="97">
        <f t="shared" si="16"/>
        <v>0</v>
      </c>
      <c r="AV27" s="97">
        <f t="shared" si="17"/>
        <v>0</v>
      </c>
    </row>
    <row r="28" spans="1:48" ht="17" customHeight="1">
      <c r="A28" s="10">
        <f t="shared" si="0"/>
        <v>45513</v>
      </c>
      <c r="B28" s="10"/>
      <c r="C28" s="10"/>
      <c r="D28" s="10"/>
      <c r="E28" s="21">
        <f t="shared" si="1"/>
        <v>6</v>
      </c>
      <c r="F28" s="21"/>
      <c r="G28" s="25" t="s">
        <v>46</v>
      </c>
      <c r="H28" s="25"/>
      <c r="I28" s="25"/>
      <c r="J28" s="112" t="s">
        <v>28</v>
      </c>
      <c r="K28" s="112"/>
      <c r="L28" s="112"/>
      <c r="M28" s="106" t="s">
        <v>47</v>
      </c>
      <c r="N28" s="106"/>
      <c r="O28" s="106"/>
      <c r="P28" s="106"/>
      <c r="Q28" s="106"/>
      <c r="R28" s="106"/>
      <c r="S28" s="106"/>
      <c r="T28" s="106"/>
      <c r="U28" s="106"/>
      <c r="V28" s="106"/>
      <c r="W28" s="106"/>
      <c r="X28" s="106"/>
      <c r="Y28" s="106"/>
      <c r="Z28" s="106"/>
      <c r="AA28" s="106"/>
      <c r="AB28" s="106"/>
      <c r="AD28" s="64">
        <v>9</v>
      </c>
      <c r="AE28" s="2"/>
      <c r="AF28" s="71">
        <f t="shared" si="12"/>
        <v>45513</v>
      </c>
      <c r="AG28" s="64" t="str">
        <f t="shared" si="13"/>
        <v>作業日</v>
      </c>
      <c r="AH28" s="64" t="str">
        <f t="shared" si="14"/>
        <v>閉所日</v>
      </c>
      <c r="AJ28" s="76">
        <f t="shared" si="3"/>
        <v>1</v>
      </c>
      <c r="AK28" s="91">
        <f t="shared" si="4"/>
        <v>7</v>
      </c>
      <c r="AL28" s="76" t="str">
        <f t="shared" si="5"/>
        <v>○</v>
      </c>
      <c r="AM28" s="91">
        <f t="shared" si="6"/>
        <v>0</v>
      </c>
      <c r="AN28" s="91">
        <f t="shared" si="7"/>
        <v>0</v>
      </c>
      <c r="AO28" s="76">
        <f t="shared" si="8"/>
        <v>1</v>
      </c>
      <c r="AP28" s="89">
        <f t="shared" si="9"/>
        <v>0</v>
      </c>
      <c r="AQ28" s="76">
        <f t="shared" si="10"/>
        <v>1</v>
      </c>
      <c r="AR28" s="76" t="str">
        <f t="shared" si="15"/>
        <v>OK</v>
      </c>
      <c r="AU28" s="97">
        <f t="shared" si="16"/>
        <v>0</v>
      </c>
      <c r="AV28" s="97">
        <f t="shared" si="17"/>
        <v>0</v>
      </c>
    </row>
    <row r="29" spans="1:48" ht="17" customHeight="1">
      <c r="A29" s="10">
        <f t="shared" si="0"/>
        <v>45514</v>
      </c>
      <c r="B29" s="10"/>
      <c r="C29" s="10"/>
      <c r="D29" s="10"/>
      <c r="E29" s="21">
        <f t="shared" si="1"/>
        <v>7</v>
      </c>
      <c r="F29" s="21"/>
      <c r="G29" s="25" t="s">
        <v>28</v>
      </c>
      <c r="H29" s="25"/>
      <c r="I29" s="111"/>
      <c r="J29" s="113" t="s">
        <v>52</v>
      </c>
      <c r="K29" s="116"/>
      <c r="L29" s="118"/>
      <c r="M29" s="122" t="s">
        <v>17</v>
      </c>
      <c r="N29" s="106"/>
      <c r="O29" s="106"/>
      <c r="P29" s="106"/>
      <c r="Q29" s="106"/>
      <c r="R29" s="106"/>
      <c r="S29" s="106"/>
      <c r="T29" s="106"/>
      <c r="U29" s="106"/>
      <c r="V29" s="106"/>
      <c r="W29" s="106"/>
      <c r="X29" s="106"/>
      <c r="Y29" s="106"/>
      <c r="Z29" s="106"/>
      <c r="AA29" s="106"/>
      <c r="AB29" s="106"/>
      <c r="AD29" s="64">
        <v>10</v>
      </c>
      <c r="AE29" s="2"/>
      <c r="AF29" s="71">
        <f t="shared" si="12"/>
        <v>45514</v>
      </c>
      <c r="AG29" s="64" t="str">
        <f t="shared" si="13"/>
        <v>閉所日</v>
      </c>
      <c r="AH29" s="64" t="str">
        <f t="shared" si="14"/>
        <v>振替作業日</v>
      </c>
      <c r="AJ29" s="76">
        <f t="shared" si="3"/>
        <v>1</v>
      </c>
      <c r="AK29" s="91">
        <f t="shared" si="4"/>
        <v>1</v>
      </c>
      <c r="AL29" s="76" t="str">
        <f t="shared" si="5"/>
        <v>×</v>
      </c>
      <c r="AM29" s="91">
        <f t="shared" si="6"/>
        <v>1</v>
      </c>
      <c r="AN29" s="91">
        <f t="shared" si="7"/>
        <v>0</v>
      </c>
      <c r="AO29" s="76">
        <f t="shared" si="8"/>
        <v>0</v>
      </c>
      <c r="AP29" s="89" t="str">
        <f t="shared" si="9"/>
        <v/>
      </c>
      <c r="AQ29" s="76" t="str">
        <f t="shared" si="10"/>
        <v/>
      </c>
      <c r="AR29" s="76" t="str">
        <f t="shared" si="15"/>
        <v/>
      </c>
      <c r="AU29" s="97">
        <f t="shared" si="16"/>
        <v>1</v>
      </c>
      <c r="AV29" s="97">
        <f t="shared" si="17"/>
        <v>1</v>
      </c>
    </row>
    <row r="30" spans="1:48" ht="17" customHeight="1">
      <c r="A30" s="10">
        <f t="shared" si="0"/>
        <v>45515</v>
      </c>
      <c r="B30" s="10"/>
      <c r="C30" s="10"/>
      <c r="D30" s="10"/>
      <c r="E30" s="21">
        <f t="shared" si="1"/>
        <v>1</v>
      </c>
      <c r="F30" s="21"/>
      <c r="G30" s="25" t="s">
        <v>28</v>
      </c>
      <c r="H30" s="25"/>
      <c r="I30" s="111"/>
      <c r="J30" s="114" t="s">
        <v>28</v>
      </c>
      <c r="K30" s="103"/>
      <c r="L30" s="119"/>
      <c r="M30" s="122"/>
      <c r="N30" s="106"/>
      <c r="O30" s="106"/>
      <c r="P30" s="106"/>
      <c r="Q30" s="106"/>
      <c r="R30" s="106"/>
      <c r="S30" s="106"/>
      <c r="T30" s="106"/>
      <c r="U30" s="106"/>
      <c r="V30" s="106"/>
      <c r="W30" s="106"/>
      <c r="X30" s="106"/>
      <c r="Y30" s="106"/>
      <c r="Z30" s="106"/>
      <c r="AA30" s="106"/>
      <c r="AB30" s="106"/>
      <c r="AD30" s="64">
        <v>11</v>
      </c>
      <c r="AE30" s="2"/>
      <c r="AF30" s="71">
        <f t="shared" si="12"/>
        <v>45515</v>
      </c>
      <c r="AG30" s="64" t="str">
        <f t="shared" si="13"/>
        <v>閉所日</v>
      </c>
      <c r="AH30" s="64" t="str">
        <f t="shared" si="14"/>
        <v>閉所日</v>
      </c>
      <c r="AJ30" s="76">
        <f t="shared" si="3"/>
        <v>1</v>
      </c>
      <c r="AK30" s="91">
        <f t="shared" si="4"/>
        <v>2</v>
      </c>
      <c r="AL30" s="76" t="str">
        <f t="shared" si="5"/>
        <v>○</v>
      </c>
      <c r="AM30" s="91">
        <f t="shared" si="6"/>
        <v>0</v>
      </c>
      <c r="AN30" s="91">
        <f t="shared" si="7"/>
        <v>1</v>
      </c>
      <c r="AO30" s="76">
        <f t="shared" si="8"/>
        <v>1</v>
      </c>
      <c r="AP30" s="89" t="str">
        <f t="shared" si="9"/>
        <v/>
      </c>
      <c r="AQ30" s="76" t="str">
        <f t="shared" si="10"/>
        <v/>
      </c>
      <c r="AR30" s="76" t="str">
        <f t="shared" si="15"/>
        <v/>
      </c>
      <c r="AU30" s="97">
        <f t="shared" si="16"/>
        <v>1</v>
      </c>
      <c r="AV30" s="97">
        <f t="shared" si="17"/>
        <v>1</v>
      </c>
    </row>
    <row r="31" spans="1:48" ht="17" customHeight="1">
      <c r="A31" s="10">
        <f t="shared" si="0"/>
        <v>45516</v>
      </c>
      <c r="B31" s="10"/>
      <c r="C31" s="10"/>
      <c r="D31" s="10"/>
      <c r="E31" s="21">
        <f t="shared" si="1"/>
        <v>2</v>
      </c>
      <c r="F31" s="21"/>
      <c r="G31" s="25" t="s">
        <v>46</v>
      </c>
      <c r="H31" s="25"/>
      <c r="I31" s="111"/>
      <c r="J31" s="114" t="s">
        <v>46</v>
      </c>
      <c r="K31" s="103"/>
      <c r="L31" s="119"/>
      <c r="M31" s="122"/>
      <c r="N31" s="106"/>
      <c r="O31" s="106"/>
      <c r="P31" s="106"/>
      <c r="Q31" s="106"/>
      <c r="R31" s="106"/>
      <c r="S31" s="106"/>
      <c r="T31" s="106"/>
      <c r="U31" s="106"/>
      <c r="V31" s="106"/>
      <c r="W31" s="106"/>
      <c r="X31" s="106"/>
      <c r="Y31" s="106"/>
      <c r="Z31" s="106"/>
      <c r="AA31" s="106"/>
      <c r="AB31" s="106"/>
      <c r="AD31" s="64">
        <v>12</v>
      </c>
      <c r="AE31" s="2"/>
      <c r="AF31" s="71">
        <f t="shared" si="12"/>
        <v>45516</v>
      </c>
      <c r="AG31" s="64" t="str">
        <f t="shared" si="13"/>
        <v>作業日</v>
      </c>
      <c r="AH31" s="64" t="str">
        <f t="shared" si="14"/>
        <v>作業日</v>
      </c>
      <c r="AJ31" s="76">
        <f t="shared" si="3"/>
        <v>1</v>
      </c>
      <c r="AK31" s="91">
        <f t="shared" si="4"/>
        <v>3</v>
      </c>
      <c r="AL31" s="76" t="str">
        <f t="shared" si="5"/>
        <v>×</v>
      </c>
      <c r="AM31" s="91">
        <f t="shared" si="6"/>
        <v>0</v>
      </c>
      <c r="AN31" s="91">
        <f t="shared" si="7"/>
        <v>0</v>
      </c>
      <c r="AO31" s="76">
        <f t="shared" si="8"/>
        <v>0</v>
      </c>
      <c r="AP31" s="89" t="str">
        <f t="shared" si="9"/>
        <v/>
      </c>
      <c r="AQ31" s="76" t="str">
        <f t="shared" si="10"/>
        <v/>
      </c>
      <c r="AR31" s="76" t="str">
        <f t="shared" si="15"/>
        <v/>
      </c>
      <c r="AU31" s="97">
        <f t="shared" si="16"/>
        <v>0</v>
      </c>
      <c r="AV31" s="97">
        <f t="shared" si="17"/>
        <v>0</v>
      </c>
    </row>
    <row r="32" spans="1:48" ht="17" customHeight="1">
      <c r="A32" s="10">
        <f t="shared" si="0"/>
        <v>45517</v>
      </c>
      <c r="B32" s="10"/>
      <c r="C32" s="10"/>
      <c r="D32" s="10"/>
      <c r="E32" s="21">
        <f t="shared" si="1"/>
        <v>3</v>
      </c>
      <c r="F32" s="21"/>
      <c r="G32" s="25" t="s">
        <v>46</v>
      </c>
      <c r="H32" s="25"/>
      <c r="I32" s="111"/>
      <c r="J32" s="114" t="s">
        <v>46</v>
      </c>
      <c r="K32" s="103"/>
      <c r="L32" s="119"/>
      <c r="M32" s="122"/>
      <c r="N32" s="106"/>
      <c r="O32" s="106"/>
      <c r="P32" s="106"/>
      <c r="Q32" s="106"/>
      <c r="R32" s="106"/>
      <c r="S32" s="106"/>
      <c r="T32" s="106"/>
      <c r="U32" s="106"/>
      <c r="V32" s="106"/>
      <c r="W32" s="106"/>
      <c r="X32" s="106"/>
      <c r="Y32" s="106"/>
      <c r="Z32" s="106"/>
      <c r="AA32" s="106"/>
      <c r="AB32" s="106"/>
      <c r="AD32" s="64">
        <v>13</v>
      </c>
      <c r="AE32" s="2"/>
      <c r="AF32" s="71">
        <f t="shared" si="12"/>
        <v>45517</v>
      </c>
      <c r="AG32" s="64" t="str">
        <f t="shared" si="13"/>
        <v>作業日</v>
      </c>
      <c r="AH32" s="64" t="str">
        <f t="shared" si="14"/>
        <v>作業日</v>
      </c>
      <c r="AJ32" s="76">
        <f t="shared" si="3"/>
        <v>1</v>
      </c>
      <c r="AK32" s="91">
        <f t="shared" si="4"/>
        <v>4</v>
      </c>
      <c r="AL32" s="76" t="str">
        <f t="shared" si="5"/>
        <v>×</v>
      </c>
      <c r="AM32" s="91">
        <f t="shared" si="6"/>
        <v>0</v>
      </c>
      <c r="AN32" s="91">
        <f t="shared" si="7"/>
        <v>0</v>
      </c>
      <c r="AO32" s="76">
        <f t="shared" si="8"/>
        <v>0</v>
      </c>
      <c r="AP32" s="89" t="str">
        <f t="shared" si="9"/>
        <v/>
      </c>
      <c r="AQ32" s="76" t="str">
        <f t="shared" si="10"/>
        <v/>
      </c>
      <c r="AR32" s="76" t="str">
        <f t="shared" si="15"/>
        <v/>
      </c>
      <c r="AU32" s="97">
        <f t="shared" si="16"/>
        <v>0</v>
      </c>
      <c r="AV32" s="97">
        <f t="shared" si="17"/>
        <v>0</v>
      </c>
    </row>
    <row r="33" spans="1:48" ht="17" customHeight="1">
      <c r="A33" s="10">
        <f t="shared" si="0"/>
        <v>45518</v>
      </c>
      <c r="B33" s="10"/>
      <c r="C33" s="10"/>
      <c r="D33" s="10"/>
      <c r="E33" s="21">
        <f t="shared" si="1"/>
        <v>4</v>
      </c>
      <c r="F33" s="21"/>
      <c r="G33" s="25" t="s">
        <v>48</v>
      </c>
      <c r="H33" s="25"/>
      <c r="I33" s="111"/>
      <c r="J33" s="114" t="s">
        <v>48</v>
      </c>
      <c r="K33" s="103"/>
      <c r="L33" s="119"/>
      <c r="M33" s="122" t="s">
        <v>51</v>
      </c>
      <c r="N33" s="106"/>
      <c r="O33" s="106"/>
      <c r="P33" s="106"/>
      <c r="Q33" s="106"/>
      <c r="R33" s="106"/>
      <c r="S33" s="106"/>
      <c r="T33" s="106"/>
      <c r="U33" s="106"/>
      <c r="V33" s="106"/>
      <c r="W33" s="106"/>
      <c r="X33" s="106"/>
      <c r="Y33" s="106"/>
      <c r="Z33" s="106"/>
      <c r="AA33" s="106"/>
      <c r="AB33" s="106"/>
      <c r="AD33" s="64">
        <v>14</v>
      </c>
      <c r="AE33" s="2"/>
      <c r="AF33" s="71">
        <f t="shared" si="12"/>
        <v>45518</v>
      </c>
      <c r="AG33" s="64" t="str">
        <f t="shared" si="13"/>
        <v>除外日</v>
      </c>
      <c r="AH33" s="64" t="str">
        <f t="shared" si="14"/>
        <v>除外日</v>
      </c>
      <c r="AJ33" s="76">
        <f t="shared" si="3"/>
        <v>1</v>
      </c>
      <c r="AK33" s="91">
        <f t="shared" si="4"/>
        <v>5</v>
      </c>
      <c r="AL33" s="76" t="str">
        <f t="shared" si="5"/>
        <v>－</v>
      </c>
      <c r="AM33" s="91">
        <f t="shared" si="6"/>
        <v>0</v>
      </c>
      <c r="AN33" s="91">
        <f t="shared" si="7"/>
        <v>0</v>
      </c>
      <c r="AO33" s="76">
        <f t="shared" si="8"/>
        <v>0</v>
      </c>
      <c r="AP33" s="89" t="str">
        <f t="shared" si="9"/>
        <v/>
      </c>
      <c r="AQ33" s="76" t="str">
        <f t="shared" si="10"/>
        <v/>
      </c>
      <c r="AR33" s="76" t="str">
        <f t="shared" si="15"/>
        <v/>
      </c>
      <c r="AU33" s="97">
        <f t="shared" si="16"/>
        <v>0</v>
      </c>
      <c r="AV33" s="97">
        <f t="shared" si="17"/>
        <v>0</v>
      </c>
    </row>
    <row r="34" spans="1:48" ht="17" customHeight="1">
      <c r="A34" s="10">
        <f t="shared" si="0"/>
        <v>45519</v>
      </c>
      <c r="B34" s="10"/>
      <c r="C34" s="10"/>
      <c r="D34" s="10"/>
      <c r="E34" s="21">
        <f t="shared" si="1"/>
        <v>5</v>
      </c>
      <c r="F34" s="21"/>
      <c r="G34" s="25" t="s">
        <v>48</v>
      </c>
      <c r="H34" s="25"/>
      <c r="I34" s="111"/>
      <c r="J34" s="114" t="s">
        <v>48</v>
      </c>
      <c r="K34" s="103"/>
      <c r="L34" s="119"/>
      <c r="M34" s="122" t="s">
        <v>51</v>
      </c>
      <c r="N34" s="106"/>
      <c r="O34" s="106"/>
      <c r="P34" s="106"/>
      <c r="Q34" s="106"/>
      <c r="R34" s="106"/>
      <c r="S34" s="106"/>
      <c r="T34" s="106"/>
      <c r="U34" s="106"/>
      <c r="V34" s="106"/>
      <c r="W34" s="106"/>
      <c r="X34" s="106"/>
      <c r="Y34" s="106"/>
      <c r="Z34" s="106"/>
      <c r="AA34" s="106"/>
      <c r="AB34" s="106"/>
      <c r="AD34" s="64">
        <v>15</v>
      </c>
      <c r="AE34" s="2"/>
      <c r="AF34" s="71">
        <f t="shared" si="12"/>
        <v>45519</v>
      </c>
      <c r="AG34" s="64" t="str">
        <f t="shared" si="13"/>
        <v>除外日</v>
      </c>
      <c r="AH34" s="64" t="str">
        <f t="shared" si="14"/>
        <v>除外日</v>
      </c>
      <c r="AJ34" s="76">
        <f t="shared" si="3"/>
        <v>1</v>
      </c>
      <c r="AK34" s="91">
        <f t="shared" si="4"/>
        <v>6</v>
      </c>
      <c r="AL34" s="76" t="str">
        <f t="shared" si="5"/>
        <v>－</v>
      </c>
      <c r="AM34" s="91">
        <f t="shared" si="6"/>
        <v>0</v>
      </c>
      <c r="AN34" s="91">
        <f t="shared" si="7"/>
        <v>0</v>
      </c>
      <c r="AO34" s="76">
        <f t="shared" si="8"/>
        <v>0</v>
      </c>
      <c r="AP34" s="89" t="str">
        <f t="shared" si="9"/>
        <v/>
      </c>
      <c r="AQ34" s="76" t="str">
        <f t="shared" si="10"/>
        <v/>
      </c>
      <c r="AR34" s="76" t="str">
        <f t="shared" si="15"/>
        <v/>
      </c>
      <c r="AU34" s="97">
        <f t="shared" si="16"/>
        <v>0</v>
      </c>
      <c r="AV34" s="97">
        <f t="shared" si="17"/>
        <v>0</v>
      </c>
    </row>
    <row r="35" spans="1:48" ht="17" customHeight="1">
      <c r="A35" s="10">
        <f t="shared" si="0"/>
        <v>45520</v>
      </c>
      <c r="B35" s="10"/>
      <c r="C35" s="10"/>
      <c r="D35" s="10"/>
      <c r="E35" s="21">
        <f t="shared" si="1"/>
        <v>6</v>
      </c>
      <c r="F35" s="21"/>
      <c r="G35" s="25" t="s">
        <v>48</v>
      </c>
      <c r="H35" s="25"/>
      <c r="I35" s="111"/>
      <c r="J35" s="115" t="s">
        <v>48</v>
      </c>
      <c r="K35" s="117"/>
      <c r="L35" s="120"/>
      <c r="M35" s="122" t="s">
        <v>51</v>
      </c>
      <c r="N35" s="106"/>
      <c r="O35" s="106"/>
      <c r="P35" s="106"/>
      <c r="Q35" s="106"/>
      <c r="R35" s="106"/>
      <c r="S35" s="106"/>
      <c r="T35" s="106"/>
      <c r="U35" s="106"/>
      <c r="V35" s="106"/>
      <c r="W35" s="106"/>
      <c r="X35" s="106"/>
      <c r="Y35" s="106"/>
      <c r="Z35" s="106"/>
      <c r="AA35" s="106"/>
      <c r="AB35" s="106"/>
      <c r="AD35" s="64">
        <v>16</v>
      </c>
      <c r="AE35" s="2"/>
      <c r="AF35" s="71">
        <f t="shared" si="12"/>
        <v>45520</v>
      </c>
      <c r="AG35" s="64" t="str">
        <f t="shared" si="13"/>
        <v>除外日</v>
      </c>
      <c r="AH35" s="64" t="str">
        <f t="shared" si="14"/>
        <v>除外日</v>
      </c>
      <c r="AJ35" s="76">
        <f t="shared" si="3"/>
        <v>1</v>
      </c>
      <c r="AK35" s="91">
        <f t="shared" si="4"/>
        <v>7</v>
      </c>
      <c r="AL35" s="76" t="str">
        <f t="shared" si="5"/>
        <v>－</v>
      </c>
      <c r="AM35" s="91">
        <f t="shared" si="6"/>
        <v>0</v>
      </c>
      <c r="AN35" s="91">
        <f t="shared" si="7"/>
        <v>0</v>
      </c>
      <c r="AO35" s="76">
        <f t="shared" si="8"/>
        <v>0</v>
      </c>
      <c r="AP35" s="89">
        <f t="shared" si="9"/>
        <v>2</v>
      </c>
      <c r="AQ35" s="76">
        <f t="shared" si="10"/>
        <v>1</v>
      </c>
      <c r="AR35" s="76" t="str">
        <f t="shared" si="15"/>
        <v>NG</v>
      </c>
      <c r="AU35" s="97">
        <f t="shared" si="16"/>
        <v>0</v>
      </c>
      <c r="AV35" s="97">
        <f t="shared" si="17"/>
        <v>0</v>
      </c>
    </row>
    <row r="36" spans="1:48" ht="17" customHeight="1">
      <c r="A36" s="10">
        <f t="shared" si="0"/>
        <v>45521</v>
      </c>
      <c r="B36" s="10"/>
      <c r="C36" s="10"/>
      <c r="D36" s="10"/>
      <c r="E36" s="21">
        <f t="shared" si="1"/>
        <v>7</v>
      </c>
      <c r="F36" s="21"/>
      <c r="G36" s="25" t="s">
        <v>28</v>
      </c>
      <c r="H36" s="25"/>
      <c r="I36" s="25"/>
      <c r="J36" s="103" t="s">
        <v>28</v>
      </c>
      <c r="K36" s="103"/>
      <c r="L36" s="103"/>
      <c r="M36" s="106"/>
      <c r="N36" s="106"/>
      <c r="O36" s="106"/>
      <c r="P36" s="106"/>
      <c r="Q36" s="106"/>
      <c r="R36" s="106"/>
      <c r="S36" s="106"/>
      <c r="T36" s="106"/>
      <c r="U36" s="106"/>
      <c r="V36" s="106"/>
      <c r="W36" s="106"/>
      <c r="X36" s="106"/>
      <c r="Y36" s="106"/>
      <c r="Z36" s="106"/>
      <c r="AA36" s="106"/>
      <c r="AB36" s="106"/>
      <c r="AD36" s="64">
        <v>17</v>
      </c>
      <c r="AE36" s="2"/>
      <c r="AF36" s="71">
        <f t="shared" si="12"/>
        <v>45521</v>
      </c>
      <c r="AG36" s="64" t="str">
        <f t="shared" si="13"/>
        <v>閉所日</v>
      </c>
      <c r="AH36" s="64" t="str">
        <f t="shared" si="14"/>
        <v>閉所日</v>
      </c>
      <c r="AJ36" s="76">
        <f t="shared" si="3"/>
        <v>1</v>
      </c>
      <c r="AK36" s="91">
        <f t="shared" si="4"/>
        <v>1</v>
      </c>
      <c r="AL36" s="76" t="str">
        <f t="shared" si="5"/>
        <v>○</v>
      </c>
      <c r="AM36" s="91">
        <f t="shared" si="6"/>
        <v>1</v>
      </c>
      <c r="AN36" s="91">
        <f t="shared" si="7"/>
        <v>0</v>
      </c>
      <c r="AO36" s="76">
        <f t="shared" si="8"/>
        <v>1</v>
      </c>
      <c r="AP36" s="89" t="str">
        <f t="shared" si="9"/>
        <v/>
      </c>
      <c r="AQ36" s="76" t="str">
        <f t="shared" si="10"/>
        <v/>
      </c>
      <c r="AR36" s="76" t="str">
        <f t="shared" si="15"/>
        <v/>
      </c>
      <c r="AU36" s="97">
        <f t="shared" si="16"/>
        <v>1</v>
      </c>
      <c r="AV36" s="97">
        <f t="shared" si="17"/>
        <v>1</v>
      </c>
    </row>
    <row r="37" spans="1:48" ht="17" customHeight="1">
      <c r="A37" s="10">
        <f t="shared" si="0"/>
        <v>45522</v>
      </c>
      <c r="B37" s="10"/>
      <c r="C37" s="10"/>
      <c r="D37" s="10"/>
      <c r="E37" s="21">
        <f t="shared" si="1"/>
        <v>1</v>
      </c>
      <c r="F37" s="21"/>
      <c r="G37" s="25" t="s">
        <v>28</v>
      </c>
      <c r="H37" s="25"/>
      <c r="I37" s="25"/>
      <c r="J37" s="103" t="s">
        <v>28</v>
      </c>
      <c r="K37" s="103"/>
      <c r="L37" s="103"/>
      <c r="M37" s="106"/>
      <c r="N37" s="106"/>
      <c r="O37" s="106"/>
      <c r="P37" s="106"/>
      <c r="Q37" s="106"/>
      <c r="R37" s="106"/>
      <c r="S37" s="106"/>
      <c r="T37" s="106"/>
      <c r="U37" s="106"/>
      <c r="V37" s="106"/>
      <c r="W37" s="106"/>
      <c r="X37" s="106"/>
      <c r="Y37" s="106"/>
      <c r="Z37" s="106"/>
      <c r="AA37" s="106"/>
      <c r="AB37" s="106"/>
      <c r="AD37" s="64">
        <v>18</v>
      </c>
      <c r="AE37" s="2"/>
      <c r="AF37" s="71">
        <f t="shared" si="12"/>
        <v>45522</v>
      </c>
      <c r="AG37" s="64" t="str">
        <f t="shared" si="13"/>
        <v>閉所日</v>
      </c>
      <c r="AH37" s="64" t="str">
        <f t="shared" si="14"/>
        <v>閉所日</v>
      </c>
      <c r="AJ37" s="76">
        <f t="shared" si="3"/>
        <v>1</v>
      </c>
      <c r="AK37" s="91">
        <f t="shared" si="4"/>
        <v>2</v>
      </c>
      <c r="AL37" s="76" t="str">
        <f t="shared" si="5"/>
        <v>○</v>
      </c>
      <c r="AM37" s="91">
        <f t="shared" si="6"/>
        <v>0</v>
      </c>
      <c r="AN37" s="91">
        <f t="shared" si="7"/>
        <v>1</v>
      </c>
      <c r="AO37" s="76">
        <f t="shared" si="8"/>
        <v>1</v>
      </c>
      <c r="AP37" s="89" t="str">
        <f t="shared" si="9"/>
        <v/>
      </c>
      <c r="AQ37" s="76" t="str">
        <f t="shared" si="10"/>
        <v/>
      </c>
      <c r="AR37" s="76" t="str">
        <f t="shared" si="15"/>
        <v/>
      </c>
      <c r="AU37" s="97">
        <f t="shared" si="16"/>
        <v>1</v>
      </c>
      <c r="AV37" s="97">
        <f t="shared" si="17"/>
        <v>1</v>
      </c>
    </row>
    <row r="38" spans="1:48" ht="17" customHeight="1">
      <c r="A38" s="10">
        <f t="shared" si="0"/>
        <v>45523</v>
      </c>
      <c r="B38" s="10"/>
      <c r="C38" s="10"/>
      <c r="D38" s="10"/>
      <c r="E38" s="21">
        <f t="shared" si="1"/>
        <v>2</v>
      </c>
      <c r="F38" s="21"/>
      <c r="G38" s="25" t="s">
        <v>46</v>
      </c>
      <c r="H38" s="25"/>
      <c r="I38" s="25"/>
      <c r="J38" s="103" t="s">
        <v>46</v>
      </c>
      <c r="K38" s="103"/>
      <c r="L38" s="103"/>
      <c r="M38" s="106"/>
      <c r="N38" s="106"/>
      <c r="O38" s="106"/>
      <c r="P38" s="106"/>
      <c r="Q38" s="106"/>
      <c r="R38" s="106"/>
      <c r="S38" s="106"/>
      <c r="T38" s="106"/>
      <c r="U38" s="106"/>
      <c r="V38" s="106"/>
      <c r="W38" s="106"/>
      <c r="X38" s="106"/>
      <c r="Y38" s="106"/>
      <c r="Z38" s="106"/>
      <c r="AA38" s="106"/>
      <c r="AB38" s="106"/>
      <c r="AD38" s="64">
        <v>19</v>
      </c>
      <c r="AE38" s="2"/>
      <c r="AF38" s="71">
        <f t="shared" si="12"/>
        <v>45523</v>
      </c>
      <c r="AG38" s="64" t="str">
        <f t="shared" si="13"/>
        <v>作業日</v>
      </c>
      <c r="AH38" s="64" t="str">
        <f t="shared" si="14"/>
        <v>作業日</v>
      </c>
      <c r="AJ38" s="76">
        <f t="shared" si="3"/>
        <v>1</v>
      </c>
      <c r="AK38" s="91">
        <f t="shared" si="4"/>
        <v>3</v>
      </c>
      <c r="AL38" s="76" t="str">
        <f t="shared" si="5"/>
        <v>×</v>
      </c>
      <c r="AM38" s="91">
        <f t="shared" si="6"/>
        <v>0</v>
      </c>
      <c r="AN38" s="91">
        <f t="shared" si="7"/>
        <v>0</v>
      </c>
      <c r="AO38" s="76">
        <f t="shared" si="8"/>
        <v>0</v>
      </c>
      <c r="AP38" s="89" t="str">
        <f t="shared" si="9"/>
        <v/>
      </c>
      <c r="AQ38" s="76" t="str">
        <f t="shared" si="10"/>
        <v/>
      </c>
      <c r="AR38" s="76" t="str">
        <f t="shared" si="15"/>
        <v/>
      </c>
      <c r="AU38" s="97">
        <f t="shared" si="16"/>
        <v>0</v>
      </c>
      <c r="AV38" s="97">
        <f t="shared" si="17"/>
        <v>0</v>
      </c>
    </row>
    <row r="39" spans="1:48" ht="17" customHeight="1">
      <c r="A39" s="10">
        <f t="shared" si="0"/>
        <v>45524</v>
      </c>
      <c r="B39" s="10"/>
      <c r="C39" s="10"/>
      <c r="D39" s="10"/>
      <c r="E39" s="21">
        <f t="shared" si="1"/>
        <v>3</v>
      </c>
      <c r="F39" s="21"/>
      <c r="G39" s="25" t="s">
        <v>46</v>
      </c>
      <c r="H39" s="25"/>
      <c r="I39" s="25"/>
      <c r="J39" s="103" t="s">
        <v>46</v>
      </c>
      <c r="K39" s="103"/>
      <c r="L39" s="103"/>
      <c r="M39" s="106"/>
      <c r="N39" s="106"/>
      <c r="O39" s="106"/>
      <c r="P39" s="106"/>
      <c r="Q39" s="106"/>
      <c r="R39" s="106"/>
      <c r="S39" s="106"/>
      <c r="T39" s="106"/>
      <c r="U39" s="106"/>
      <c r="V39" s="106"/>
      <c r="W39" s="106"/>
      <c r="X39" s="106"/>
      <c r="Y39" s="106"/>
      <c r="Z39" s="106"/>
      <c r="AA39" s="106"/>
      <c r="AB39" s="106"/>
      <c r="AD39" s="64">
        <v>20</v>
      </c>
      <c r="AE39" s="2"/>
      <c r="AF39" s="71">
        <f t="shared" si="12"/>
        <v>45524</v>
      </c>
      <c r="AG39" s="64" t="str">
        <f t="shared" si="13"/>
        <v>作業日</v>
      </c>
      <c r="AH39" s="64" t="str">
        <f t="shared" si="14"/>
        <v>作業日</v>
      </c>
      <c r="AJ39" s="76">
        <f t="shared" si="3"/>
        <v>1</v>
      </c>
      <c r="AK39" s="91">
        <f t="shared" si="4"/>
        <v>4</v>
      </c>
      <c r="AL39" s="76" t="str">
        <f t="shared" si="5"/>
        <v>×</v>
      </c>
      <c r="AM39" s="91">
        <f t="shared" si="6"/>
        <v>0</v>
      </c>
      <c r="AN39" s="91">
        <f t="shared" si="7"/>
        <v>0</v>
      </c>
      <c r="AO39" s="76">
        <f t="shared" si="8"/>
        <v>0</v>
      </c>
      <c r="AP39" s="89" t="str">
        <f t="shared" si="9"/>
        <v/>
      </c>
      <c r="AQ39" s="76" t="str">
        <f t="shared" si="10"/>
        <v/>
      </c>
      <c r="AR39" s="76" t="str">
        <f t="shared" si="15"/>
        <v/>
      </c>
      <c r="AU39" s="97">
        <f t="shared" si="16"/>
        <v>0</v>
      </c>
      <c r="AV39" s="97">
        <f t="shared" si="17"/>
        <v>0</v>
      </c>
    </row>
    <row r="40" spans="1:48" ht="17" customHeight="1">
      <c r="A40" s="10">
        <f t="shared" si="0"/>
        <v>45525</v>
      </c>
      <c r="B40" s="10"/>
      <c r="C40" s="10"/>
      <c r="D40" s="10"/>
      <c r="E40" s="21">
        <f t="shared" si="1"/>
        <v>4</v>
      </c>
      <c r="F40" s="21"/>
      <c r="G40" s="25" t="s">
        <v>46</v>
      </c>
      <c r="H40" s="25"/>
      <c r="I40" s="25"/>
      <c r="J40" s="103" t="s">
        <v>46</v>
      </c>
      <c r="K40" s="103"/>
      <c r="L40" s="103"/>
      <c r="M40" s="106"/>
      <c r="N40" s="106"/>
      <c r="O40" s="106"/>
      <c r="P40" s="106"/>
      <c r="Q40" s="106"/>
      <c r="R40" s="106"/>
      <c r="S40" s="106"/>
      <c r="T40" s="106"/>
      <c r="U40" s="106"/>
      <c r="V40" s="106"/>
      <c r="W40" s="106"/>
      <c r="X40" s="106"/>
      <c r="Y40" s="106"/>
      <c r="Z40" s="106"/>
      <c r="AA40" s="106"/>
      <c r="AB40" s="106"/>
      <c r="AD40" s="64">
        <v>21</v>
      </c>
      <c r="AE40" s="2"/>
      <c r="AF40" s="71">
        <f t="shared" si="12"/>
        <v>45525</v>
      </c>
      <c r="AG40" s="64" t="str">
        <f t="shared" si="13"/>
        <v>作業日</v>
      </c>
      <c r="AH40" s="64" t="str">
        <f t="shared" si="14"/>
        <v>作業日</v>
      </c>
      <c r="AJ40" s="76">
        <f t="shared" si="3"/>
        <v>1</v>
      </c>
      <c r="AK40" s="91">
        <f t="shared" si="4"/>
        <v>5</v>
      </c>
      <c r="AL40" s="76" t="str">
        <f t="shared" si="5"/>
        <v>×</v>
      </c>
      <c r="AM40" s="91">
        <f t="shared" si="6"/>
        <v>0</v>
      </c>
      <c r="AN40" s="91">
        <f t="shared" si="7"/>
        <v>0</v>
      </c>
      <c r="AO40" s="76">
        <f t="shared" si="8"/>
        <v>0</v>
      </c>
      <c r="AP40" s="89" t="str">
        <f t="shared" si="9"/>
        <v/>
      </c>
      <c r="AQ40" s="76" t="str">
        <f t="shared" si="10"/>
        <v/>
      </c>
      <c r="AR40" s="76" t="str">
        <f t="shared" si="15"/>
        <v/>
      </c>
      <c r="AU40" s="97">
        <f t="shared" si="16"/>
        <v>0</v>
      </c>
      <c r="AV40" s="97">
        <f t="shared" si="17"/>
        <v>0</v>
      </c>
    </row>
    <row r="41" spans="1:48" ht="17" customHeight="1">
      <c r="A41" s="10">
        <f t="shared" si="0"/>
        <v>45526</v>
      </c>
      <c r="B41" s="10"/>
      <c r="C41" s="10"/>
      <c r="D41" s="10"/>
      <c r="E41" s="21">
        <f t="shared" si="1"/>
        <v>5</v>
      </c>
      <c r="F41" s="21"/>
      <c r="G41" s="25" t="s">
        <v>46</v>
      </c>
      <c r="H41" s="25"/>
      <c r="I41" s="25"/>
      <c r="J41" s="103" t="s">
        <v>46</v>
      </c>
      <c r="K41" s="103"/>
      <c r="L41" s="103"/>
      <c r="M41" s="106"/>
      <c r="N41" s="106"/>
      <c r="O41" s="106"/>
      <c r="P41" s="106"/>
      <c r="Q41" s="106"/>
      <c r="R41" s="106"/>
      <c r="S41" s="106"/>
      <c r="T41" s="106"/>
      <c r="U41" s="106"/>
      <c r="V41" s="106"/>
      <c r="W41" s="106"/>
      <c r="X41" s="106"/>
      <c r="Y41" s="106"/>
      <c r="Z41" s="106"/>
      <c r="AA41" s="106"/>
      <c r="AB41" s="106"/>
      <c r="AD41" s="64">
        <v>22</v>
      </c>
      <c r="AE41" s="2"/>
      <c r="AF41" s="71">
        <f t="shared" si="12"/>
        <v>45526</v>
      </c>
      <c r="AG41" s="64" t="str">
        <f t="shared" si="13"/>
        <v>作業日</v>
      </c>
      <c r="AH41" s="64" t="str">
        <f t="shared" si="14"/>
        <v>作業日</v>
      </c>
      <c r="AJ41" s="76">
        <f t="shared" si="3"/>
        <v>1</v>
      </c>
      <c r="AK41" s="91">
        <f t="shared" si="4"/>
        <v>6</v>
      </c>
      <c r="AL41" s="76" t="str">
        <f t="shared" si="5"/>
        <v>×</v>
      </c>
      <c r="AM41" s="91">
        <f t="shared" si="6"/>
        <v>0</v>
      </c>
      <c r="AN41" s="91">
        <f t="shared" si="7"/>
        <v>0</v>
      </c>
      <c r="AO41" s="76">
        <f t="shared" si="8"/>
        <v>0</v>
      </c>
      <c r="AP41" s="89" t="str">
        <f t="shared" si="9"/>
        <v/>
      </c>
      <c r="AQ41" s="76" t="str">
        <f t="shared" si="10"/>
        <v/>
      </c>
      <c r="AR41" s="76" t="str">
        <f t="shared" si="15"/>
        <v/>
      </c>
      <c r="AU41" s="97">
        <f t="shared" si="16"/>
        <v>0</v>
      </c>
      <c r="AV41" s="97">
        <f t="shared" si="17"/>
        <v>0</v>
      </c>
    </row>
    <row r="42" spans="1:48" ht="17" customHeight="1">
      <c r="A42" s="10">
        <f t="shared" si="0"/>
        <v>45527</v>
      </c>
      <c r="B42" s="10"/>
      <c r="C42" s="10"/>
      <c r="D42" s="10"/>
      <c r="E42" s="21">
        <f t="shared" si="1"/>
        <v>6</v>
      </c>
      <c r="F42" s="21"/>
      <c r="G42" s="25" t="s">
        <v>46</v>
      </c>
      <c r="H42" s="25"/>
      <c r="I42" s="25"/>
      <c r="J42" s="103" t="s">
        <v>46</v>
      </c>
      <c r="K42" s="103"/>
      <c r="L42" s="103"/>
      <c r="M42" s="106"/>
      <c r="N42" s="106"/>
      <c r="O42" s="106"/>
      <c r="P42" s="106"/>
      <c r="Q42" s="106"/>
      <c r="R42" s="106"/>
      <c r="S42" s="106"/>
      <c r="T42" s="106"/>
      <c r="U42" s="106"/>
      <c r="V42" s="106"/>
      <c r="W42" s="106"/>
      <c r="X42" s="106"/>
      <c r="Y42" s="106"/>
      <c r="Z42" s="106"/>
      <c r="AA42" s="106"/>
      <c r="AB42" s="106"/>
      <c r="AD42" s="64">
        <v>23</v>
      </c>
      <c r="AE42" s="2"/>
      <c r="AF42" s="71">
        <f t="shared" si="12"/>
        <v>45527</v>
      </c>
      <c r="AG42" s="64" t="str">
        <f t="shared" si="13"/>
        <v>作業日</v>
      </c>
      <c r="AH42" s="64" t="str">
        <f t="shared" si="14"/>
        <v>作業日</v>
      </c>
      <c r="AJ42" s="76">
        <f t="shared" si="3"/>
        <v>1</v>
      </c>
      <c r="AK42" s="91">
        <f t="shared" si="4"/>
        <v>7</v>
      </c>
      <c r="AL42" s="76" t="str">
        <f t="shared" si="5"/>
        <v>×</v>
      </c>
      <c r="AM42" s="91">
        <f t="shared" si="6"/>
        <v>0</v>
      </c>
      <c r="AN42" s="91">
        <f t="shared" si="7"/>
        <v>0</v>
      </c>
      <c r="AO42" s="76">
        <f t="shared" si="8"/>
        <v>0</v>
      </c>
      <c r="AP42" s="89">
        <f t="shared" si="9"/>
        <v>2</v>
      </c>
      <c r="AQ42" s="76">
        <f t="shared" si="10"/>
        <v>2</v>
      </c>
      <c r="AR42" s="76" t="str">
        <f t="shared" si="15"/>
        <v>OK</v>
      </c>
      <c r="AU42" s="97">
        <f t="shared" si="16"/>
        <v>0</v>
      </c>
      <c r="AV42" s="97">
        <f t="shared" si="17"/>
        <v>0</v>
      </c>
    </row>
    <row r="43" spans="1:48" ht="17" customHeight="1">
      <c r="A43" s="10">
        <f t="shared" si="0"/>
        <v>45528</v>
      </c>
      <c r="B43" s="10"/>
      <c r="C43" s="10"/>
      <c r="D43" s="10"/>
      <c r="E43" s="21">
        <f t="shared" si="1"/>
        <v>7</v>
      </c>
      <c r="F43" s="21"/>
      <c r="G43" s="25" t="s">
        <v>28</v>
      </c>
      <c r="H43" s="25"/>
      <c r="I43" s="25"/>
      <c r="J43" s="103" t="s">
        <v>46</v>
      </c>
      <c r="K43" s="103"/>
      <c r="L43" s="103"/>
      <c r="M43" s="106" t="s">
        <v>56</v>
      </c>
      <c r="N43" s="106"/>
      <c r="O43" s="106"/>
      <c r="P43" s="106"/>
      <c r="Q43" s="106"/>
      <c r="R43" s="106"/>
      <c r="S43" s="106"/>
      <c r="T43" s="106"/>
      <c r="U43" s="106"/>
      <c r="V43" s="106"/>
      <c r="W43" s="106"/>
      <c r="X43" s="106"/>
      <c r="Y43" s="106"/>
      <c r="Z43" s="106"/>
      <c r="AA43" s="106"/>
      <c r="AB43" s="106"/>
      <c r="AD43" s="64">
        <v>24</v>
      </c>
      <c r="AE43" s="2"/>
      <c r="AF43" s="71">
        <f t="shared" si="12"/>
        <v>45528</v>
      </c>
      <c r="AG43" s="64" t="str">
        <f t="shared" si="13"/>
        <v>閉所日</v>
      </c>
      <c r="AH43" s="64" t="str">
        <f t="shared" si="14"/>
        <v>作業日</v>
      </c>
      <c r="AJ43" s="76">
        <f t="shared" si="3"/>
        <v>1</v>
      </c>
      <c r="AK43" s="91">
        <f t="shared" si="4"/>
        <v>1</v>
      </c>
      <c r="AL43" s="76" t="str">
        <f t="shared" si="5"/>
        <v>×</v>
      </c>
      <c r="AM43" s="91">
        <f t="shared" si="6"/>
        <v>1</v>
      </c>
      <c r="AN43" s="91">
        <f t="shared" si="7"/>
        <v>0</v>
      </c>
      <c r="AO43" s="76">
        <f t="shared" si="8"/>
        <v>0</v>
      </c>
      <c r="AP43" s="89" t="str">
        <f t="shared" si="9"/>
        <v/>
      </c>
      <c r="AQ43" s="76" t="str">
        <f t="shared" si="10"/>
        <v/>
      </c>
      <c r="AR43" s="76" t="str">
        <f t="shared" si="15"/>
        <v/>
      </c>
      <c r="AU43" s="97">
        <f t="shared" si="16"/>
        <v>1</v>
      </c>
      <c r="AV43" s="97">
        <f t="shared" si="17"/>
        <v>1</v>
      </c>
    </row>
    <row r="44" spans="1:48" ht="17" customHeight="1">
      <c r="A44" s="10">
        <f t="shared" si="0"/>
        <v>45529</v>
      </c>
      <c r="B44" s="10"/>
      <c r="C44" s="10"/>
      <c r="D44" s="10"/>
      <c r="E44" s="21">
        <f t="shared" si="1"/>
        <v>1</v>
      </c>
      <c r="F44" s="21"/>
      <c r="G44" s="25" t="s">
        <v>28</v>
      </c>
      <c r="H44" s="25"/>
      <c r="I44" s="25"/>
      <c r="J44" s="103" t="s">
        <v>28</v>
      </c>
      <c r="K44" s="103"/>
      <c r="L44" s="103"/>
      <c r="M44" s="106"/>
      <c r="N44" s="106"/>
      <c r="O44" s="106"/>
      <c r="P44" s="106"/>
      <c r="Q44" s="106"/>
      <c r="R44" s="106"/>
      <c r="S44" s="106"/>
      <c r="T44" s="106"/>
      <c r="U44" s="106"/>
      <c r="V44" s="106"/>
      <c r="W44" s="106"/>
      <c r="X44" s="106"/>
      <c r="Y44" s="106"/>
      <c r="Z44" s="106"/>
      <c r="AA44" s="106"/>
      <c r="AB44" s="106"/>
      <c r="AD44" s="64">
        <v>25</v>
      </c>
      <c r="AE44" s="2"/>
      <c r="AF44" s="71">
        <f t="shared" si="12"/>
        <v>45529</v>
      </c>
      <c r="AG44" s="64" t="str">
        <f t="shared" si="13"/>
        <v>閉所日</v>
      </c>
      <c r="AH44" s="64" t="str">
        <f t="shared" si="14"/>
        <v>閉所日</v>
      </c>
      <c r="AJ44" s="76">
        <f t="shared" si="3"/>
        <v>1</v>
      </c>
      <c r="AK44" s="91">
        <f t="shared" si="4"/>
        <v>2</v>
      </c>
      <c r="AL44" s="76" t="str">
        <f t="shared" si="5"/>
        <v>○</v>
      </c>
      <c r="AM44" s="91">
        <f t="shared" si="6"/>
        <v>0</v>
      </c>
      <c r="AN44" s="91">
        <f t="shared" si="7"/>
        <v>1</v>
      </c>
      <c r="AO44" s="76">
        <f t="shared" si="8"/>
        <v>1</v>
      </c>
      <c r="AP44" s="89" t="str">
        <f t="shared" si="9"/>
        <v/>
      </c>
      <c r="AQ44" s="76" t="str">
        <f t="shared" si="10"/>
        <v/>
      </c>
      <c r="AR44" s="76" t="str">
        <f t="shared" si="15"/>
        <v/>
      </c>
      <c r="AU44" s="97">
        <f t="shared" si="16"/>
        <v>1</v>
      </c>
      <c r="AV44" s="97">
        <f t="shared" si="17"/>
        <v>1</v>
      </c>
    </row>
    <row r="45" spans="1:48" ht="17" customHeight="1">
      <c r="A45" s="10">
        <f t="shared" si="0"/>
        <v>45530</v>
      </c>
      <c r="B45" s="10"/>
      <c r="C45" s="10"/>
      <c r="D45" s="10"/>
      <c r="E45" s="21">
        <f t="shared" si="1"/>
        <v>2</v>
      </c>
      <c r="F45" s="21"/>
      <c r="G45" s="25" t="s">
        <v>46</v>
      </c>
      <c r="H45" s="25"/>
      <c r="I45" s="25"/>
      <c r="J45" s="103" t="s">
        <v>40</v>
      </c>
      <c r="K45" s="103"/>
      <c r="L45" s="103"/>
      <c r="M45" s="106" t="s">
        <v>55</v>
      </c>
      <c r="N45" s="106"/>
      <c r="O45" s="106"/>
      <c r="P45" s="106"/>
      <c r="Q45" s="106"/>
      <c r="R45" s="106"/>
      <c r="S45" s="106"/>
      <c r="T45" s="106"/>
      <c r="U45" s="106"/>
      <c r="V45" s="106"/>
      <c r="W45" s="106"/>
      <c r="X45" s="106"/>
      <c r="Y45" s="106"/>
      <c r="Z45" s="106"/>
      <c r="AA45" s="106"/>
      <c r="AB45" s="106"/>
      <c r="AD45" s="64">
        <v>26</v>
      </c>
      <c r="AE45" s="2"/>
      <c r="AF45" s="71">
        <f t="shared" si="12"/>
        <v>45530</v>
      </c>
      <c r="AG45" s="64" t="str">
        <f t="shared" si="13"/>
        <v>作業日</v>
      </c>
      <c r="AH45" s="64" t="str">
        <f t="shared" si="14"/>
        <v>振替閉所日</v>
      </c>
      <c r="AJ45" s="76">
        <f t="shared" si="3"/>
        <v>1</v>
      </c>
      <c r="AK45" s="91">
        <f t="shared" si="4"/>
        <v>3</v>
      </c>
      <c r="AL45" s="76" t="str">
        <f t="shared" si="5"/>
        <v>○</v>
      </c>
      <c r="AM45" s="91">
        <f t="shared" si="6"/>
        <v>0</v>
      </c>
      <c r="AN45" s="91">
        <f t="shared" si="7"/>
        <v>0</v>
      </c>
      <c r="AO45" s="76">
        <f t="shared" si="8"/>
        <v>1</v>
      </c>
      <c r="AP45" s="89" t="str">
        <f t="shared" si="9"/>
        <v/>
      </c>
      <c r="AQ45" s="76" t="str">
        <f t="shared" si="10"/>
        <v/>
      </c>
      <c r="AR45" s="76" t="str">
        <f t="shared" si="15"/>
        <v/>
      </c>
      <c r="AU45" s="97">
        <f t="shared" si="16"/>
        <v>0</v>
      </c>
      <c r="AV45" s="97">
        <f t="shared" si="17"/>
        <v>0</v>
      </c>
    </row>
    <row r="46" spans="1:48" ht="17" customHeight="1">
      <c r="A46" s="10">
        <f t="shared" si="0"/>
        <v>45531</v>
      </c>
      <c r="B46" s="10"/>
      <c r="C46" s="10"/>
      <c r="D46" s="10"/>
      <c r="E46" s="21">
        <f t="shared" si="1"/>
        <v>3</v>
      </c>
      <c r="F46" s="21"/>
      <c r="G46" s="25" t="s">
        <v>46</v>
      </c>
      <c r="H46" s="25"/>
      <c r="I46" s="25"/>
      <c r="J46" s="103" t="s">
        <v>46</v>
      </c>
      <c r="K46" s="103"/>
      <c r="L46" s="103"/>
      <c r="M46" s="106"/>
      <c r="N46" s="106"/>
      <c r="O46" s="106"/>
      <c r="P46" s="106"/>
      <c r="Q46" s="106"/>
      <c r="R46" s="106"/>
      <c r="S46" s="106"/>
      <c r="T46" s="106"/>
      <c r="U46" s="106"/>
      <c r="V46" s="106"/>
      <c r="W46" s="106"/>
      <c r="X46" s="106"/>
      <c r="Y46" s="106"/>
      <c r="Z46" s="106"/>
      <c r="AA46" s="106"/>
      <c r="AB46" s="106"/>
      <c r="AD46" s="64">
        <v>27</v>
      </c>
      <c r="AE46" s="2"/>
      <c r="AF46" s="71">
        <f t="shared" si="12"/>
        <v>45531</v>
      </c>
      <c r="AG46" s="64" t="str">
        <f t="shared" si="13"/>
        <v>作業日</v>
      </c>
      <c r="AH46" s="64" t="str">
        <f t="shared" si="14"/>
        <v>作業日</v>
      </c>
      <c r="AJ46" s="76">
        <f t="shared" si="3"/>
        <v>1</v>
      </c>
      <c r="AK46" s="91">
        <f t="shared" si="4"/>
        <v>4</v>
      </c>
      <c r="AL46" s="76" t="str">
        <f t="shared" si="5"/>
        <v>×</v>
      </c>
      <c r="AM46" s="91">
        <f t="shared" si="6"/>
        <v>0</v>
      </c>
      <c r="AN46" s="91">
        <f t="shared" si="7"/>
        <v>0</v>
      </c>
      <c r="AO46" s="76">
        <f t="shared" si="8"/>
        <v>0</v>
      </c>
      <c r="AP46" s="89" t="str">
        <f t="shared" si="9"/>
        <v/>
      </c>
      <c r="AQ46" s="76" t="str">
        <f t="shared" si="10"/>
        <v/>
      </c>
      <c r="AR46" s="76" t="str">
        <f t="shared" si="15"/>
        <v/>
      </c>
      <c r="AU46" s="97">
        <f t="shared" si="16"/>
        <v>0</v>
      </c>
      <c r="AV46" s="97">
        <f t="shared" si="17"/>
        <v>0</v>
      </c>
    </row>
    <row r="47" spans="1:48" ht="17" customHeight="1">
      <c r="A47" s="10">
        <f t="shared" si="0"/>
        <v>45532</v>
      </c>
      <c r="B47" s="10"/>
      <c r="C47" s="10"/>
      <c r="D47" s="10"/>
      <c r="E47" s="21">
        <f t="shared" si="1"/>
        <v>4</v>
      </c>
      <c r="F47" s="21"/>
      <c r="G47" s="25" t="s">
        <v>46</v>
      </c>
      <c r="H47" s="25"/>
      <c r="I47" s="25"/>
      <c r="J47" s="103" t="s">
        <v>46</v>
      </c>
      <c r="K47" s="103"/>
      <c r="L47" s="103"/>
      <c r="M47" s="106"/>
      <c r="N47" s="106"/>
      <c r="O47" s="106"/>
      <c r="P47" s="106"/>
      <c r="Q47" s="106"/>
      <c r="R47" s="106"/>
      <c r="S47" s="106"/>
      <c r="T47" s="106"/>
      <c r="U47" s="106"/>
      <c r="V47" s="106"/>
      <c r="W47" s="106"/>
      <c r="X47" s="106"/>
      <c r="Y47" s="106"/>
      <c r="Z47" s="106"/>
      <c r="AA47" s="106"/>
      <c r="AB47" s="106"/>
      <c r="AD47" s="64">
        <v>28</v>
      </c>
      <c r="AE47" s="2"/>
      <c r="AF47" s="72">
        <f t="shared" si="12"/>
        <v>45532</v>
      </c>
      <c r="AG47" s="78" t="str">
        <f t="shared" si="13"/>
        <v>作業日</v>
      </c>
      <c r="AH47" s="78" t="str">
        <f t="shared" si="14"/>
        <v>作業日</v>
      </c>
      <c r="AJ47" s="76">
        <f t="shared" si="3"/>
        <v>1</v>
      </c>
      <c r="AK47" s="91">
        <f t="shared" si="4"/>
        <v>5</v>
      </c>
      <c r="AL47" s="76" t="str">
        <f t="shared" si="5"/>
        <v>×</v>
      </c>
      <c r="AM47" s="91">
        <f t="shared" si="6"/>
        <v>0</v>
      </c>
      <c r="AN47" s="91">
        <f t="shared" si="7"/>
        <v>0</v>
      </c>
      <c r="AO47" s="76">
        <f t="shared" si="8"/>
        <v>0</v>
      </c>
      <c r="AP47" s="89" t="str">
        <f t="shared" si="9"/>
        <v/>
      </c>
      <c r="AQ47" s="76" t="str">
        <f t="shared" si="10"/>
        <v/>
      </c>
      <c r="AR47" s="76" t="str">
        <f t="shared" si="15"/>
        <v/>
      </c>
      <c r="AU47" s="97">
        <f t="shared" si="16"/>
        <v>0</v>
      </c>
      <c r="AV47" s="97">
        <f t="shared" si="17"/>
        <v>0</v>
      </c>
    </row>
    <row r="48" spans="1:48" ht="17" customHeight="1">
      <c r="A48" s="10">
        <f t="shared" si="0"/>
        <v>45533</v>
      </c>
      <c r="B48" s="10"/>
      <c r="C48" s="10"/>
      <c r="D48" s="10"/>
      <c r="E48" s="21">
        <f t="shared" si="1"/>
        <v>5</v>
      </c>
      <c r="F48" s="21"/>
      <c r="G48" s="25" t="s">
        <v>46</v>
      </c>
      <c r="H48" s="25"/>
      <c r="I48" s="25"/>
      <c r="J48" s="103" t="s">
        <v>46</v>
      </c>
      <c r="K48" s="103"/>
      <c r="L48" s="103"/>
      <c r="M48" s="106"/>
      <c r="N48" s="106"/>
      <c r="O48" s="106"/>
      <c r="P48" s="106"/>
      <c r="Q48" s="106"/>
      <c r="R48" s="106"/>
      <c r="S48" s="106"/>
      <c r="T48" s="106"/>
      <c r="U48" s="106"/>
      <c r="V48" s="106"/>
      <c r="W48" s="106"/>
      <c r="X48" s="106"/>
      <c r="Y48" s="106"/>
      <c r="Z48" s="106"/>
      <c r="AA48" s="106"/>
      <c r="AB48" s="106"/>
      <c r="AD48" s="64">
        <v>29</v>
      </c>
      <c r="AE48" s="2"/>
      <c r="AF48" s="73">
        <f t="shared" si="12"/>
        <v>45533</v>
      </c>
      <c r="AG48" s="79" t="str">
        <f t="shared" si="13"/>
        <v>作業日</v>
      </c>
      <c r="AH48" s="79" t="str">
        <f t="shared" si="14"/>
        <v>作業日</v>
      </c>
      <c r="AI48" s="83"/>
      <c r="AJ48" s="76">
        <f t="shared" si="3"/>
        <v>1</v>
      </c>
      <c r="AK48" s="91">
        <f t="shared" si="4"/>
        <v>6</v>
      </c>
      <c r="AL48" s="76" t="str">
        <f t="shared" si="5"/>
        <v>×</v>
      </c>
      <c r="AM48" s="91">
        <f t="shared" si="6"/>
        <v>0</v>
      </c>
      <c r="AN48" s="91">
        <f t="shared" si="7"/>
        <v>0</v>
      </c>
      <c r="AO48" s="76">
        <f t="shared" si="8"/>
        <v>0</v>
      </c>
      <c r="AP48" s="89" t="str">
        <f t="shared" si="9"/>
        <v/>
      </c>
      <c r="AQ48" s="76" t="str">
        <f t="shared" si="10"/>
        <v/>
      </c>
      <c r="AR48" s="76" t="str">
        <f t="shared" si="15"/>
        <v/>
      </c>
      <c r="AU48" s="97">
        <f t="shared" si="16"/>
        <v>0</v>
      </c>
      <c r="AV48" s="97">
        <f t="shared" si="17"/>
        <v>0</v>
      </c>
    </row>
    <row r="49" spans="1:48" ht="17" customHeight="1">
      <c r="A49" s="10">
        <f t="shared" si="0"/>
        <v>45534</v>
      </c>
      <c r="B49" s="10"/>
      <c r="C49" s="10"/>
      <c r="D49" s="10"/>
      <c r="E49" s="21">
        <f t="shared" si="1"/>
        <v>6</v>
      </c>
      <c r="F49" s="21"/>
      <c r="G49" s="25" t="s">
        <v>46</v>
      </c>
      <c r="H49" s="25"/>
      <c r="I49" s="25"/>
      <c r="J49" s="103" t="s">
        <v>46</v>
      </c>
      <c r="K49" s="103"/>
      <c r="L49" s="103"/>
      <c r="M49" s="106"/>
      <c r="N49" s="106"/>
      <c r="O49" s="106"/>
      <c r="P49" s="106"/>
      <c r="Q49" s="106"/>
      <c r="R49" s="106"/>
      <c r="S49" s="106"/>
      <c r="T49" s="106"/>
      <c r="U49" s="106"/>
      <c r="V49" s="106"/>
      <c r="W49" s="106"/>
      <c r="X49" s="106"/>
      <c r="Y49" s="106"/>
      <c r="Z49" s="106"/>
      <c r="AA49" s="106"/>
      <c r="AB49" s="106"/>
      <c r="AD49" s="64">
        <v>30</v>
      </c>
      <c r="AE49" s="2"/>
      <c r="AF49" s="71">
        <f t="shared" si="12"/>
        <v>45534</v>
      </c>
      <c r="AG49" s="64" t="str">
        <f t="shared" si="13"/>
        <v>作業日</v>
      </c>
      <c r="AH49" s="64" t="str">
        <f t="shared" si="14"/>
        <v>作業日</v>
      </c>
      <c r="AJ49" s="76">
        <f t="shared" si="3"/>
        <v>1</v>
      </c>
      <c r="AK49" s="91">
        <f t="shared" si="4"/>
        <v>7</v>
      </c>
      <c r="AL49" s="76" t="str">
        <f t="shared" si="5"/>
        <v>×</v>
      </c>
      <c r="AM49" s="91">
        <f t="shared" si="6"/>
        <v>0</v>
      </c>
      <c r="AN49" s="91">
        <f t="shared" si="7"/>
        <v>0</v>
      </c>
      <c r="AO49" s="76">
        <f t="shared" si="8"/>
        <v>0</v>
      </c>
      <c r="AP49" s="89">
        <f t="shared" si="9"/>
        <v>2</v>
      </c>
      <c r="AQ49" s="76">
        <f t="shared" si="10"/>
        <v>2</v>
      </c>
      <c r="AR49" s="76" t="str">
        <f t="shared" si="15"/>
        <v>OK</v>
      </c>
      <c r="AU49" s="97">
        <f t="shared" si="16"/>
        <v>0</v>
      </c>
      <c r="AV49" s="97">
        <f t="shared" si="17"/>
        <v>0</v>
      </c>
    </row>
    <row r="50" spans="1:48" ht="17" customHeight="1">
      <c r="A50" s="10">
        <f t="shared" si="0"/>
        <v>45535</v>
      </c>
      <c r="B50" s="10"/>
      <c r="C50" s="10"/>
      <c r="D50" s="10"/>
      <c r="E50" s="21">
        <f t="shared" si="1"/>
        <v>7</v>
      </c>
      <c r="F50" s="21"/>
      <c r="G50" s="25" t="s">
        <v>28</v>
      </c>
      <c r="H50" s="25"/>
      <c r="I50" s="25"/>
      <c r="J50" s="103" t="s">
        <v>28</v>
      </c>
      <c r="K50" s="103"/>
      <c r="L50" s="103"/>
      <c r="M50" s="106"/>
      <c r="N50" s="106"/>
      <c r="O50" s="106"/>
      <c r="P50" s="106"/>
      <c r="Q50" s="106"/>
      <c r="R50" s="106"/>
      <c r="S50" s="106"/>
      <c r="T50" s="106"/>
      <c r="U50" s="106"/>
      <c r="V50" s="106"/>
      <c r="W50" s="106"/>
      <c r="X50" s="106"/>
      <c r="Y50" s="106"/>
      <c r="Z50" s="106"/>
      <c r="AA50" s="106"/>
      <c r="AB50" s="106"/>
      <c r="AD50" s="64">
        <v>31</v>
      </c>
      <c r="AE50" s="2"/>
      <c r="AF50" s="74">
        <f t="shared" si="12"/>
        <v>45535</v>
      </c>
      <c r="AG50" s="80" t="str">
        <f t="shared" si="13"/>
        <v>閉所日</v>
      </c>
      <c r="AH50" s="80" t="str">
        <f t="shared" si="14"/>
        <v>閉所日</v>
      </c>
      <c r="AJ50" s="90">
        <f t="shared" si="3"/>
        <v>1</v>
      </c>
      <c r="AK50" s="93">
        <f t="shared" si="4"/>
        <v>1</v>
      </c>
      <c r="AL50" s="90" t="str">
        <f t="shared" si="5"/>
        <v>○</v>
      </c>
      <c r="AM50" s="93">
        <f t="shared" si="6"/>
        <v>1</v>
      </c>
      <c r="AN50" s="93">
        <f t="shared" si="7"/>
        <v>0</v>
      </c>
      <c r="AO50" s="90">
        <f t="shared" si="8"/>
        <v>1</v>
      </c>
      <c r="AP50" s="90" t="str">
        <f t="shared" si="9"/>
        <v/>
      </c>
      <c r="AQ50" s="90" t="str">
        <f t="shared" si="10"/>
        <v/>
      </c>
      <c r="AR50" s="90" t="str">
        <f t="shared" si="15"/>
        <v/>
      </c>
      <c r="AU50" s="97">
        <f t="shared" si="16"/>
        <v>1</v>
      </c>
      <c r="AV50" s="97">
        <f t="shared" si="17"/>
        <v>1</v>
      </c>
    </row>
    <row r="51" spans="1:48" ht="17" customHeight="1">
      <c r="A51" s="10">
        <f t="shared" si="0"/>
        <v>45536</v>
      </c>
      <c r="B51" s="10"/>
      <c r="C51" s="10"/>
      <c r="D51" s="10"/>
      <c r="E51" s="21">
        <f t="shared" si="1"/>
        <v>1</v>
      </c>
      <c r="F51" s="21"/>
      <c r="G51" s="25" t="s">
        <v>28</v>
      </c>
      <c r="H51" s="25"/>
      <c r="I51" s="25"/>
      <c r="J51" s="103" t="s">
        <v>28</v>
      </c>
      <c r="K51" s="103"/>
      <c r="L51" s="103"/>
      <c r="M51" s="121"/>
      <c r="N51" s="121"/>
      <c r="O51" s="121"/>
      <c r="P51" s="121"/>
      <c r="Q51" s="121"/>
      <c r="R51" s="121"/>
      <c r="S51" s="121"/>
      <c r="T51" s="121"/>
      <c r="U51" s="121"/>
      <c r="V51" s="121"/>
      <c r="W51" s="121"/>
      <c r="X51" s="121"/>
      <c r="Y51" s="121"/>
      <c r="Z51" s="121"/>
      <c r="AA51" s="121"/>
      <c r="AB51" s="121"/>
      <c r="AD51" s="64">
        <v>32</v>
      </c>
      <c r="AE51" s="2"/>
      <c r="AF51" s="75" t="s">
        <v>37</v>
      </c>
      <c r="AG51" s="81">
        <f>COUNTA($AG$20:$AG$50)-COUNTIF($AG$20:$AG$50,"除外日")-COUNTIF($AG$20:$AG$50,"")</f>
        <v>21</v>
      </c>
      <c r="AH51" s="81">
        <f>IF(A5="月間現場閉所計画書","",COUNTA($AH$20:$AH$50)-COUNTIF($AH$20:$AH$50,"除外日")-COUNTIF($AH$20:$AH$50,""))</f>
        <v>21</v>
      </c>
      <c r="AI51" s="84"/>
      <c r="AJ51" s="76">
        <f t="shared" si="3"/>
        <v>1</v>
      </c>
      <c r="AK51" s="91">
        <f t="shared" si="4"/>
        <v>2</v>
      </c>
      <c r="AL51" s="76" t="str">
        <f t="shared" si="5"/>
        <v>○</v>
      </c>
      <c r="AM51" s="91">
        <f t="shared" si="6"/>
        <v>0</v>
      </c>
      <c r="AN51" s="91">
        <f t="shared" si="7"/>
        <v>1</v>
      </c>
      <c r="AO51" s="76">
        <f t="shared" si="8"/>
        <v>1</v>
      </c>
      <c r="AP51" s="76" t="str">
        <f t="shared" si="9"/>
        <v/>
      </c>
      <c r="AQ51" s="76" t="str">
        <f t="shared" si="10"/>
        <v/>
      </c>
      <c r="AR51" s="76" t="str">
        <f t="shared" si="15"/>
        <v/>
      </c>
    </row>
    <row r="52" spans="1:48" ht="17" customHeight="1">
      <c r="A52" s="10">
        <f t="shared" si="0"/>
        <v>45537</v>
      </c>
      <c r="B52" s="10"/>
      <c r="C52" s="10"/>
      <c r="D52" s="10"/>
      <c r="E52" s="21">
        <f t="shared" si="1"/>
        <v>2</v>
      </c>
      <c r="F52" s="21"/>
      <c r="G52" s="25" t="s">
        <v>64</v>
      </c>
      <c r="H52" s="25"/>
      <c r="I52" s="25"/>
      <c r="J52" s="103" t="s">
        <v>64</v>
      </c>
      <c r="K52" s="103"/>
      <c r="L52" s="103"/>
      <c r="M52" s="121"/>
      <c r="N52" s="121"/>
      <c r="O52" s="121"/>
      <c r="P52" s="121"/>
      <c r="Q52" s="121"/>
      <c r="R52" s="121"/>
      <c r="S52" s="121"/>
      <c r="T52" s="121"/>
      <c r="U52" s="121"/>
      <c r="V52" s="121"/>
      <c r="W52" s="121"/>
      <c r="X52" s="121"/>
      <c r="Y52" s="121"/>
      <c r="Z52" s="121"/>
      <c r="AA52" s="121"/>
      <c r="AB52" s="121"/>
      <c r="AD52" s="64">
        <v>33</v>
      </c>
      <c r="AE52" s="2"/>
      <c r="AF52" s="68" t="s">
        <v>63</v>
      </c>
      <c r="AG52" s="76">
        <f>COUNTIF($AG$20:$AG$50,"作業日")</f>
        <v>14</v>
      </c>
      <c r="AH52" s="76">
        <f>IF(A5="月間現場閉所計画書","",COUNTIF($AH$20:$AH$50,"作業日")+COUNTIF($AH$20:$AH$50,"振替作業日"))</f>
        <v>14</v>
      </c>
      <c r="AJ52" s="76">
        <f t="shared" si="3"/>
        <v>1</v>
      </c>
      <c r="AK52" s="91">
        <f t="shared" si="4"/>
        <v>3</v>
      </c>
      <c r="AL52" s="76" t="str">
        <f t="shared" si="5"/>
        <v>×</v>
      </c>
      <c r="AM52" s="91">
        <f t="shared" si="6"/>
        <v>0</v>
      </c>
      <c r="AN52" s="91">
        <f t="shared" si="7"/>
        <v>0</v>
      </c>
      <c r="AO52" s="76">
        <f t="shared" si="8"/>
        <v>0</v>
      </c>
      <c r="AP52" s="76" t="str">
        <f t="shared" si="9"/>
        <v/>
      </c>
      <c r="AQ52" s="76" t="str">
        <f t="shared" si="10"/>
        <v/>
      </c>
      <c r="AR52" s="76" t="str">
        <f t="shared" si="15"/>
        <v/>
      </c>
    </row>
    <row r="53" spans="1:48" ht="17" customHeight="1">
      <c r="A53" s="10">
        <f t="shared" si="0"/>
        <v>45538</v>
      </c>
      <c r="B53" s="10"/>
      <c r="C53" s="10"/>
      <c r="D53" s="10"/>
      <c r="E53" s="21">
        <f t="shared" si="1"/>
        <v>3</v>
      </c>
      <c r="F53" s="21"/>
      <c r="G53" s="25" t="s">
        <v>64</v>
      </c>
      <c r="H53" s="25"/>
      <c r="I53" s="25"/>
      <c r="J53" s="103" t="s">
        <v>64</v>
      </c>
      <c r="K53" s="103"/>
      <c r="L53" s="103"/>
      <c r="M53" s="121"/>
      <c r="N53" s="121"/>
      <c r="O53" s="121"/>
      <c r="P53" s="121"/>
      <c r="Q53" s="121"/>
      <c r="R53" s="121"/>
      <c r="S53" s="121"/>
      <c r="T53" s="121"/>
      <c r="U53" s="121"/>
      <c r="V53" s="121"/>
      <c r="W53" s="121"/>
      <c r="X53" s="121"/>
      <c r="Y53" s="121"/>
      <c r="Z53" s="121"/>
      <c r="AA53" s="121"/>
      <c r="AB53" s="121"/>
      <c r="AD53" s="64">
        <v>34</v>
      </c>
      <c r="AE53" s="2"/>
      <c r="AF53" s="68" t="s">
        <v>25</v>
      </c>
      <c r="AG53" s="76">
        <f>COUNTIF($AG$20:$AG$50,"閉所日")</f>
        <v>7</v>
      </c>
      <c r="AH53" s="76">
        <f>IF(A5="月間現場閉所計画書","",COUNTIF($AH$20:$AH$50,"閉所日")+COUNTIF($AH$20:$AH$50,"振替閉所日"))</f>
        <v>7</v>
      </c>
      <c r="AJ53" s="76">
        <f t="shared" si="3"/>
        <v>1</v>
      </c>
      <c r="AK53" s="91">
        <f t="shared" si="4"/>
        <v>4</v>
      </c>
      <c r="AL53" s="76" t="str">
        <f t="shared" si="5"/>
        <v>×</v>
      </c>
      <c r="AM53" s="91">
        <f t="shared" si="6"/>
        <v>0</v>
      </c>
      <c r="AN53" s="91">
        <f t="shared" si="7"/>
        <v>0</v>
      </c>
      <c r="AO53" s="76">
        <f t="shared" si="8"/>
        <v>0</v>
      </c>
      <c r="AP53" s="76" t="str">
        <f t="shared" si="9"/>
        <v/>
      </c>
      <c r="AQ53" s="76" t="str">
        <f t="shared" si="10"/>
        <v/>
      </c>
      <c r="AR53" s="86" t="str">
        <f t="shared" si="15"/>
        <v/>
      </c>
    </row>
    <row r="54" spans="1:48" ht="17" customHeight="1">
      <c r="A54" s="10">
        <f t="shared" si="0"/>
        <v>45539</v>
      </c>
      <c r="B54" s="10"/>
      <c r="C54" s="10"/>
      <c r="D54" s="10"/>
      <c r="E54" s="21">
        <f t="shared" si="1"/>
        <v>4</v>
      </c>
      <c r="F54" s="21"/>
      <c r="G54" s="25" t="s">
        <v>64</v>
      </c>
      <c r="H54" s="25"/>
      <c r="I54" s="25"/>
      <c r="J54" s="103" t="s">
        <v>64</v>
      </c>
      <c r="K54" s="103"/>
      <c r="L54" s="103"/>
      <c r="M54" s="121"/>
      <c r="N54" s="121"/>
      <c r="O54" s="121"/>
      <c r="P54" s="121"/>
      <c r="Q54" s="121"/>
      <c r="R54" s="121"/>
      <c r="S54" s="121"/>
      <c r="T54" s="121"/>
      <c r="U54" s="121"/>
      <c r="V54" s="121"/>
      <c r="W54" s="121"/>
      <c r="X54" s="121"/>
      <c r="Y54" s="121"/>
      <c r="Z54" s="121"/>
      <c r="AA54" s="121"/>
      <c r="AB54" s="121"/>
      <c r="AD54" s="64">
        <v>35</v>
      </c>
      <c r="AE54" s="2"/>
      <c r="AF54" s="68"/>
      <c r="AG54" s="76"/>
      <c r="AH54" s="52"/>
      <c r="AI54" s="85" t="str">
        <f>IF(AND(AF48="",AK54=7),"●","")</f>
        <v/>
      </c>
      <c r="AJ54" s="54">
        <f t="shared" si="3"/>
        <v>1</v>
      </c>
      <c r="AK54" s="91">
        <f t="shared" si="4"/>
        <v>5</v>
      </c>
      <c r="AL54" s="76" t="str">
        <f t="shared" si="5"/>
        <v>×</v>
      </c>
      <c r="AM54" s="91">
        <f t="shared" si="6"/>
        <v>0</v>
      </c>
      <c r="AN54" s="91">
        <f t="shared" si="7"/>
        <v>0</v>
      </c>
      <c r="AO54" s="76">
        <f t="shared" si="8"/>
        <v>0</v>
      </c>
      <c r="AP54" s="76" t="str">
        <f t="shared" si="9"/>
        <v/>
      </c>
      <c r="AQ54" s="52" t="str">
        <f t="shared" si="10"/>
        <v/>
      </c>
      <c r="AR54" s="85" t="str">
        <f>IF(AI54="●","",IF(AQ54="","",IF(AQ54&gt;=AP54,"OK","NG")))</f>
        <v/>
      </c>
    </row>
    <row r="55" spans="1:48" ht="17" customHeight="1">
      <c r="A55" s="10">
        <f t="shared" si="0"/>
        <v>45540</v>
      </c>
      <c r="B55" s="10"/>
      <c r="C55" s="10"/>
      <c r="D55" s="10"/>
      <c r="E55" s="21">
        <f t="shared" si="1"/>
        <v>5</v>
      </c>
      <c r="F55" s="21"/>
      <c r="G55" s="25" t="s">
        <v>64</v>
      </c>
      <c r="H55" s="25"/>
      <c r="I55" s="25"/>
      <c r="J55" s="103" t="s">
        <v>64</v>
      </c>
      <c r="K55" s="103"/>
      <c r="L55" s="103"/>
      <c r="M55" s="121"/>
      <c r="N55" s="121"/>
      <c r="O55" s="121"/>
      <c r="P55" s="121"/>
      <c r="Q55" s="121"/>
      <c r="R55" s="121"/>
      <c r="S55" s="121"/>
      <c r="T55" s="121"/>
      <c r="U55" s="121"/>
      <c r="V55" s="121"/>
      <c r="W55" s="121"/>
      <c r="X55" s="121"/>
      <c r="Y55" s="121"/>
      <c r="Z55" s="121"/>
      <c r="AA55" s="121"/>
      <c r="AB55" s="121"/>
      <c r="AD55" s="64">
        <v>36</v>
      </c>
      <c r="AE55" s="2"/>
      <c r="AF55" s="68"/>
      <c r="AG55" s="76"/>
      <c r="AH55" s="52"/>
      <c r="AI55" s="85" t="str">
        <f>IF(AND(AF48="",AK55=7),"●",IF(AND(AF49="",AK55=7),"●",""))</f>
        <v/>
      </c>
      <c r="AJ55" s="54">
        <f t="shared" si="3"/>
        <v>1</v>
      </c>
      <c r="AK55" s="91">
        <f t="shared" si="4"/>
        <v>6</v>
      </c>
      <c r="AL55" s="76" t="str">
        <f t="shared" si="5"/>
        <v>×</v>
      </c>
      <c r="AM55" s="91">
        <f t="shared" si="6"/>
        <v>0</v>
      </c>
      <c r="AN55" s="91">
        <f t="shared" si="7"/>
        <v>0</v>
      </c>
      <c r="AO55" s="76">
        <f t="shared" si="8"/>
        <v>0</v>
      </c>
      <c r="AP55" s="76" t="str">
        <f t="shared" si="9"/>
        <v/>
      </c>
      <c r="AQ55" s="52" t="str">
        <f t="shared" si="10"/>
        <v/>
      </c>
      <c r="AR55" s="85" t="str">
        <f>IF(AI55="●","",IF(AQ55="","",IF(AQ55&gt;=AP55,"OK","NG")))</f>
        <v/>
      </c>
    </row>
    <row r="56" spans="1:48" ht="17" customHeight="1">
      <c r="A56" s="10">
        <f t="shared" si="0"/>
        <v>45541</v>
      </c>
      <c r="B56" s="10"/>
      <c r="C56" s="10"/>
      <c r="D56" s="10"/>
      <c r="E56" s="21">
        <f t="shared" si="1"/>
        <v>6</v>
      </c>
      <c r="F56" s="21"/>
      <c r="G56" s="25" t="s">
        <v>64</v>
      </c>
      <c r="H56" s="25"/>
      <c r="I56" s="25"/>
      <c r="J56" s="103" t="s">
        <v>64</v>
      </c>
      <c r="K56" s="103"/>
      <c r="L56" s="103"/>
      <c r="M56" s="121"/>
      <c r="N56" s="121"/>
      <c r="O56" s="121"/>
      <c r="P56" s="121"/>
      <c r="Q56" s="121"/>
      <c r="R56" s="121"/>
      <c r="S56" s="121"/>
      <c r="T56" s="121"/>
      <c r="U56" s="121"/>
      <c r="V56" s="121"/>
      <c r="W56" s="121"/>
      <c r="X56" s="121"/>
      <c r="Y56" s="121"/>
      <c r="Z56" s="121"/>
      <c r="AA56" s="121"/>
      <c r="AB56" s="121"/>
      <c r="AD56" s="65">
        <v>37</v>
      </c>
      <c r="AE56" s="2"/>
      <c r="AF56" s="76"/>
      <c r="AG56" s="76"/>
      <c r="AH56" s="52"/>
      <c r="AI56" s="85" t="str">
        <f>IF(AND(AF48="",AK56=7),"●",IF(AND(AF49="",AK56=7),"●",IF(AND(AF50="",AK56=7),"●","")))</f>
        <v/>
      </c>
      <c r="AJ56" s="54">
        <f t="shared" si="3"/>
        <v>1</v>
      </c>
      <c r="AK56" s="91">
        <f t="shared" si="4"/>
        <v>7</v>
      </c>
      <c r="AL56" s="76" t="str">
        <f t="shared" si="5"/>
        <v>×</v>
      </c>
      <c r="AM56" s="91">
        <f t="shared" si="6"/>
        <v>0</v>
      </c>
      <c r="AN56" s="91">
        <f t="shared" si="7"/>
        <v>0</v>
      </c>
      <c r="AO56" s="76">
        <f t="shared" si="8"/>
        <v>0</v>
      </c>
      <c r="AP56" s="76">
        <f t="shared" si="9"/>
        <v>2</v>
      </c>
      <c r="AQ56" s="52">
        <f t="shared" si="10"/>
        <v>2</v>
      </c>
      <c r="AR56" s="85" t="str">
        <f>IF(AI56="●","",IF(AQ56="","",IF(AQ56&gt;=AP56,"OK","NG")))</f>
        <v>OK</v>
      </c>
    </row>
    <row r="57" spans="1:48" ht="17" customHeight="1">
      <c r="A57" s="11" t="s">
        <v>9</v>
      </c>
      <c r="B57" s="11"/>
      <c r="C57" s="11"/>
      <c r="D57" s="11"/>
      <c r="E57" s="11"/>
      <c r="F57" s="11"/>
      <c r="G57" s="26">
        <f>AG51</f>
        <v>21</v>
      </c>
      <c r="H57" s="26"/>
      <c r="I57" s="26"/>
      <c r="J57" s="26">
        <f>AH51</f>
        <v>21</v>
      </c>
      <c r="K57" s="26"/>
      <c r="L57" s="26"/>
      <c r="M57" s="38" t="str">
        <f>IF(A5="月間現場閉所計画書","※対象となる土日の日数【計画時】："&amp;$W$62&amp;"日","※対象となる土日の日数："&amp;$W$62&amp;"日")</f>
        <v>※対象となる土日の日数：7日</v>
      </c>
      <c r="N57" s="43"/>
      <c r="O57" s="43"/>
      <c r="P57" s="43"/>
      <c r="Q57" s="43"/>
      <c r="R57" s="43"/>
      <c r="S57" s="43"/>
      <c r="T57" s="43"/>
      <c r="U57" s="43"/>
      <c r="V57" s="43"/>
      <c r="W57" s="43"/>
      <c r="X57" s="43"/>
      <c r="Y57" s="43"/>
      <c r="Z57" s="43"/>
      <c r="AA57" s="43"/>
      <c r="AB57" s="59"/>
      <c r="AJ57" s="1"/>
      <c r="AP57" s="1"/>
      <c r="AR57" s="1"/>
    </row>
    <row r="58" spans="1:48" ht="17" customHeight="1">
      <c r="A58" s="12" t="s">
        <v>39</v>
      </c>
      <c r="B58" s="12"/>
      <c r="C58" s="12"/>
      <c r="D58" s="12"/>
      <c r="E58" s="12"/>
      <c r="F58" s="12"/>
      <c r="G58" s="27">
        <f>AG52</f>
        <v>14</v>
      </c>
      <c r="H58" s="27"/>
      <c r="I58" s="27"/>
      <c r="J58" s="27">
        <f>AH52</f>
        <v>14</v>
      </c>
      <c r="K58" s="27"/>
      <c r="L58" s="27"/>
      <c r="M58" s="39"/>
      <c r="N58" s="44"/>
      <c r="O58" s="44"/>
      <c r="P58" s="44"/>
      <c r="Q58" s="44"/>
      <c r="R58" s="44"/>
      <c r="S58" s="44"/>
      <c r="T58" s="44"/>
      <c r="U58" s="44"/>
      <c r="V58" s="44"/>
      <c r="W58" s="44"/>
      <c r="X58" s="44"/>
      <c r="Y58" s="44"/>
      <c r="Z58" s="44"/>
      <c r="AA58" s="44"/>
      <c r="AB58" s="60"/>
      <c r="AJ58" s="1"/>
      <c r="AP58" s="1"/>
      <c r="AR58" s="1"/>
    </row>
    <row r="59" spans="1:48" ht="17" customHeight="1">
      <c r="A59" s="12" t="s">
        <v>41</v>
      </c>
      <c r="B59" s="12"/>
      <c r="C59" s="12"/>
      <c r="D59" s="12"/>
      <c r="E59" s="12"/>
      <c r="F59" s="12"/>
      <c r="G59" s="27">
        <f>AG53</f>
        <v>7</v>
      </c>
      <c r="H59" s="27"/>
      <c r="I59" s="27"/>
      <c r="J59" s="27">
        <f>AH53</f>
        <v>7</v>
      </c>
      <c r="K59" s="27"/>
      <c r="L59" s="27"/>
      <c r="M59" s="40" t="s">
        <v>38</v>
      </c>
      <c r="N59" s="45"/>
      <c r="O59" s="45"/>
      <c r="P59" s="45"/>
      <c r="Q59" s="45"/>
      <c r="R59" s="45"/>
      <c r="S59" s="45"/>
      <c r="T59" s="45"/>
      <c r="U59" s="45"/>
      <c r="V59" s="45"/>
      <c r="W59" s="45"/>
      <c r="X59" s="45"/>
      <c r="Y59" s="45"/>
      <c r="Z59" s="55" t="str">
        <f>IF($J$60="","",IF($J$57=0,"達成",IF($J$60&gt;=0.285,"達成",IF($J$59&gt;=$W$62,"達成","未達成"))))</f>
        <v>達成</v>
      </c>
      <c r="AA59" s="55"/>
      <c r="AB59" s="61"/>
    </row>
    <row r="60" spans="1:48" ht="17" customHeight="1">
      <c r="A60" s="13" t="s">
        <v>43</v>
      </c>
      <c r="B60" s="13"/>
      <c r="C60" s="13"/>
      <c r="D60" s="13"/>
      <c r="E60" s="13"/>
      <c r="F60" s="13"/>
      <c r="G60" s="28">
        <f>IF(G57=0,0,ROUNDDOWN(G62,3))</f>
        <v>0.33300000000000002</v>
      </c>
      <c r="H60" s="28"/>
      <c r="I60" s="28"/>
      <c r="J60" s="28">
        <f>IF(A5="月間現場閉所計画書","",IF(J57=0,0,ROUNDDOWN(J62,3)))</f>
        <v>0.33300000000000002</v>
      </c>
      <c r="K60" s="28"/>
      <c r="L60" s="28"/>
      <c r="M60" s="40" t="s">
        <v>3</v>
      </c>
      <c r="N60" s="45"/>
      <c r="O60" s="45"/>
      <c r="P60" s="45"/>
      <c r="Q60" s="45"/>
      <c r="R60" s="45"/>
      <c r="S60" s="45"/>
      <c r="T60" s="45"/>
      <c r="U60" s="45"/>
      <c r="V60" s="45"/>
      <c r="W60" s="45"/>
      <c r="X60" s="45"/>
      <c r="Y60" s="45"/>
      <c r="Z60" s="56" t="str">
        <f>IF(J60="","",IF(COUNTIF(AR14:AR56,"NG")&gt;0,"未達成","達成"))</f>
        <v>未達成</v>
      </c>
      <c r="AA60" s="56"/>
      <c r="AB60" s="62"/>
    </row>
    <row r="61" spans="1:48" ht="18" customHeight="1"/>
    <row r="62" spans="1:48" ht="18" customHeight="1">
      <c r="G62" s="29">
        <f>G59/G57</f>
        <v>0.33333333333333331</v>
      </c>
      <c r="H62" s="32"/>
      <c r="I62" s="32"/>
      <c r="J62" s="32">
        <f>J59/J57</f>
        <v>0.33333333333333331</v>
      </c>
      <c r="K62" s="32"/>
      <c r="L62" s="35"/>
      <c r="M62" s="41">
        <f>C7+2018</f>
        <v>2024</v>
      </c>
      <c r="N62" s="46"/>
      <c r="O62" s="46"/>
      <c r="P62" s="46"/>
      <c r="Q62" s="46" t="s">
        <v>10</v>
      </c>
      <c r="R62" s="49"/>
      <c r="S62" s="41">
        <f>G7</f>
        <v>8</v>
      </c>
      <c r="T62" s="46"/>
      <c r="U62" s="46" t="s">
        <v>36</v>
      </c>
      <c r="V62" s="49"/>
      <c r="W62" s="52">
        <f>IF(A5="月間現場閉所計画書",SUM(AU20:AU50),SUM(AV20:AV50))</f>
        <v>7</v>
      </c>
      <c r="X62" s="53"/>
      <c r="Y62" s="54"/>
    </row>
    <row r="63" spans="1:48" ht="18" customHeight="1">
      <c r="M63" s="42"/>
      <c r="N63" s="42"/>
      <c r="O63" s="42"/>
      <c r="P63" s="42"/>
      <c r="Q63" s="47"/>
      <c r="R63" s="47"/>
      <c r="S63" s="42"/>
      <c r="T63" s="42"/>
      <c r="U63" s="47"/>
      <c r="V63" s="47"/>
    </row>
    <row r="64" spans="1:48" ht="18" customHeight="1"/>
    <row r="65" spans="26:26" ht="18" customHeight="1"/>
    <row r="67" spans="26:26" ht="18" customHeight="1">
      <c r="Z67" s="57"/>
    </row>
  </sheetData>
  <sheetProtection password="B922" sheet="1" objects="1" scenarios="1"/>
  <mergeCells count="263">
    <mergeCell ref="S5:AB5"/>
    <mergeCell ref="M7:Q7"/>
    <mergeCell ref="R7:AB7"/>
    <mergeCell ref="M8:Q8"/>
    <mergeCell ref="R8:AB8"/>
    <mergeCell ref="A10:C10"/>
    <mergeCell ref="D10:P10"/>
    <mergeCell ref="Q10:S10"/>
    <mergeCell ref="T10:AB10"/>
    <mergeCell ref="A11:C11"/>
    <mergeCell ref="D11:P11"/>
    <mergeCell ref="Q11:S11"/>
    <mergeCell ref="T11:AB11"/>
    <mergeCell ref="A13:D13"/>
    <mergeCell ref="E13:F13"/>
    <mergeCell ref="G13:I13"/>
    <mergeCell ref="J13:L13"/>
    <mergeCell ref="M13:AB13"/>
    <mergeCell ref="A14:D14"/>
    <mergeCell ref="E14:F14"/>
    <mergeCell ref="G14:I14"/>
    <mergeCell ref="J14:L14"/>
    <mergeCell ref="M14:AB14"/>
    <mergeCell ref="A15:D15"/>
    <mergeCell ref="E15:F15"/>
    <mergeCell ref="G15:I15"/>
    <mergeCell ref="J15:L15"/>
    <mergeCell ref="M15:AB15"/>
    <mergeCell ref="A16:D16"/>
    <mergeCell ref="E16:F16"/>
    <mergeCell ref="G16:I16"/>
    <mergeCell ref="J16:L16"/>
    <mergeCell ref="M16:AB16"/>
    <mergeCell ref="A17:D17"/>
    <mergeCell ref="E17:F17"/>
    <mergeCell ref="G17:I17"/>
    <mergeCell ref="J17:L17"/>
    <mergeCell ref="M17:AB17"/>
    <mergeCell ref="A18:D18"/>
    <mergeCell ref="E18:F18"/>
    <mergeCell ref="G18:I18"/>
    <mergeCell ref="J18:L18"/>
    <mergeCell ref="M18:AB18"/>
    <mergeCell ref="A19:D19"/>
    <mergeCell ref="E19:F19"/>
    <mergeCell ref="G19:I19"/>
    <mergeCell ref="J19:L19"/>
    <mergeCell ref="M19:AB19"/>
    <mergeCell ref="A20:D20"/>
    <mergeCell ref="E20:F20"/>
    <mergeCell ref="G20:I20"/>
    <mergeCell ref="J20:L20"/>
    <mergeCell ref="M20:AB20"/>
    <mergeCell ref="A21:D21"/>
    <mergeCell ref="E21:F21"/>
    <mergeCell ref="G21:I21"/>
    <mergeCell ref="J21:L21"/>
    <mergeCell ref="M21:AB21"/>
    <mergeCell ref="A22:D22"/>
    <mergeCell ref="E22:F22"/>
    <mergeCell ref="G22:I22"/>
    <mergeCell ref="J22:L22"/>
    <mergeCell ref="M22:AB22"/>
    <mergeCell ref="A23:D23"/>
    <mergeCell ref="E23:F23"/>
    <mergeCell ref="G23:I23"/>
    <mergeCell ref="J23:L23"/>
    <mergeCell ref="M23:AB23"/>
    <mergeCell ref="A24:D24"/>
    <mergeCell ref="E24:F24"/>
    <mergeCell ref="G24:I24"/>
    <mergeCell ref="J24:L24"/>
    <mergeCell ref="M24:AB24"/>
    <mergeCell ref="A25:D25"/>
    <mergeCell ref="E25:F25"/>
    <mergeCell ref="G25:I25"/>
    <mergeCell ref="J25:L25"/>
    <mergeCell ref="M25:AB25"/>
    <mergeCell ref="A26:D26"/>
    <mergeCell ref="E26:F26"/>
    <mergeCell ref="G26:I26"/>
    <mergeCell ref="J26:L26"/>
    <mergeCell ref="M26:AB26"/>
    <mergeCell ref="A27:D27"/>
    <mergeCell ref="E27:F27"/>
    <mergeCell ref="G27:I27"/>
    <mergeCell ref="J27:L27"/>
    <mergeCell ref="M27:AB27"/>
    <mergeCell ref="A28:D28"/>
    <mergeCell ref="E28:F28"/>
    <mergeCell ref="G28:I28"/>
    <mergeCell ref="J28:L28"/>
    <mergeCell ref="M28:AB28"/>
    <mergeCell ref="A29:D29"/>
    <mergeCell ref="E29:F29"/>
    <mergeCell ref="G29:I29"/>
    <mergeCell ref="J29:L29"/>
    <mergeCell ref="M29:AB29"/>
    <mergeCell ref="A30:D30"/>
    <mergeCell ref="E30:F30"/>
    <mergeCell ref="G30:I30"/>
    <mergeCell ref="J30:L30"/>
    <mergeCell ref="M30:AB30"/>
    <mergeCell ref="A31:D31"/>
    <mergeCell ref="E31:F31"/>
    <mergeCell ref="G31:I31"/>
    <mergeCell ref="J31:L31"/>
    <mergeCell ref="M31:AB31"/>
    <mergeCell ref="A32:D32"/>
    <mergeCell ref="E32:F32"/>
    <mergeCell ref="G32:I32"/>
    <mergeCell ref="J32:L32"/>
    <mergeCell ref="M32:AB32"/>
    <mergeCell ref="A33:D33"/>
    <mergeCell ref="E33:F33"/>
    <mergeCell ref="G33:I33"/>
    <mergeCell ref="J33:L33"/>
    <mergeCell ref="M33:AB33"/>
    <mergeCell ref="A34:D34"/>
    <mergeCell ref="E34:F34"/>
    <mergeCell ref="G34:I34"/>
    <mergeCell ref="J34:L34"/>
    <mergeCell ref="M34:AB34"/>
    <mergeCell ref="A35:D35"/>
    <mergeCell ref="E35:F35"/>
    <mergeCell ref="G35:I35"/>
    <mergeCell ref="J35:L35"/>
    <mergeCell ref="M35:AB35"/>
    <mergeCell ref="A36:D36"/>
    <mergeCell ref="E36:F36"/>
    <mergeCell ref="G36:I36"/>
    <mergeCell ref="J36:L36"/>
    <mergeCell ref="M36:AB36"/>
    <mergeCell ref="A37:D37"/>
    <mergeCell ref="E37:F37"/>
    <mergeCell ref="G37:I37"/>
    <mergeCell ref="J37:L37"/>
    <mergeCell ref="M37:AB37"/>
    <mergeCell ref="A38:D38"/>
    <mergeCell ref="E38:F38"/>
    <mergeCell ref="G38:I38"/>
    <mergeCell ref="J38:L38"/>
    <mergeCell ref="M38:AB38"/>
    <mergeCell ref="A39:D39"/>
    <mergeCell ref="E39:F39"/>
    <mergeCell ref="G39:I39"/>
    <mergeCell ref="J39:L39"/>
    <mergeCell ref="M39:AB39"/>
    <mergeCell ref="A40:D40"/>
    <mergeCell ref="E40:F40"/>
    <mergeCell ref="G40:I40"/>
    <mergeCell ref="J40:L40"/>
    <mergeCell ref="M40:AB40"/>
    <mergeCell ref="A41:D41"/>
    <mergeCell ref="E41:F41"/>
    <mergeCell ref="G41:I41"/>
    <mergeCell ref="J41:L41"/>
    <mergeCell ref="M41:AB41"/>
    <mergeCell ref="A42:D42"/>
    <mergeCell ref="E42:F42"/>
    <mergeCell ref="G42:I42"/>
    <mergeCell ref="J42:L42"/>
    <mergeCell ref="M42:AB42"/>
    <mergeCell ref="A43:D43"/>
    <mergeCell ref="E43:F43"/>
    <mergeCell ref="G43:I43"/>
    <mergeCell ref="J43:L43"/>
    <mergeCell ref="M43:AB43"/>
    <mergeCell ref="A44:D44"/>
    <mergeCell ref="E44:F44"/>
    <mergeCell ref="G44:I44"/>
    <mergeCell ref="J44:L44"/>
    <mergeCell ref="M44:AB44"/>
    <mergeCell ref="A45:D45"/>
    <mergeCell ref="E45:F45"/>
    <mergeCell ref="G45:I45"/>
    <mergeCell ref="J45:L45"/>
    <mergeCell ref="M45:AB45"/>
    <mergeCell ref="A46:D46"/>
    <mergeCell ref="E46:F46"/>
    <mergeCell ref="G46:I46"/>
    <mergeCell ref="J46:L46"/>
    <mergeCell ref="M46:AB46"/>
    <mergeCell ref="A47:D47"/>
    <mergeCell ref="E47:F47"/>
    <mergeCell ref="G47:I47"/>
    <mergeCell ref="J47:L47"/>
    <mergeCell ref="M47:AB47"/>
    <mergeCell ref="A48:D48"/>
    <mergeCell ref="E48:F48"/>
    <mergeCell ref="G48:I48"/>
    <mergeCell ref="J48:L48"/>
    <mergeCell ref="M48:AB48"/>
    <mergeCell ref="A49:D49"/>
    <mergeCell ref="E49:F49"/>
    <mergeCell ref="G49:I49"/>
    <mergeCell ref="J49:L49"/>
    <mergeCell ref="M49:AB49"/>
    <mergeCell ref="A50:D50"/>
    <mergeCell ref="E50:F50"/>
    <mergeCell ref="G50:I50"/>
    <mergeCell ref="J50:L50"/>
    <mergeCell ref="M50:AB50"/>
    <mergeCell ref="A51:D51"/>
    <mergeCell ref="E51:F51"/>
    <mergeCell ref="G51:I51"/>
    <mergeCell ref="J51:L51"/>
    <mergeCell ref="M51:AB51"/>
    <mergeCell ref="A52:D52"/>
    <mergeCell ref="E52:F52"/>
    <mergeCell ref="G52:I52"/>
    <mergeCell ref="J52:L52"/>
    <mergeCell ref="M52:AB52"/>
    <mergeCell ref="A53:D53"/>
    <mergeCell ref="E53:F53"/>
    <mergeCell ref="G53:I53"/>
    <mergeCell ref="J53:L53"/>
    <mergeCell ref="M53:AB53"/>
    <mergeCell ref="A54:D54"/>
    <mergeCell ref="E54:F54"/>
    <mergeCell ref="G54:I54"/>
    <mergeCell ref="J54:L54"/>
    <mergeCell ref="M54:AB54"/>
    <mergeCell ref="A55:D55"/>
    <mergeCell ref="E55:F55"/>
    <mergeCell ref="G55:I55"/>
    <mergeCell ref="J55:L55"/>
    <mergeCell ref="M55:AB55"/>
    <mergeCell ref="A56:D56"/>
    <mergeCell ref="E56:F56"/>
    <mergeCell ref="G56:I56"/>
    <mergeCell ref="J56:L56"/>
    <mergeCell ref="M56:AB56"/>
    <mergeCell ref="A57:F57"/>
    <mergeCell ref="G57:I57"/>
    <mergeCell ref="J57:L57"/>
    <mergeCell ref="A58:F58"/>
    <mergeCell ref="G58:I58"/>
    <mergeCell ref="J58:L58"/>
    <mergeCell ref="A59:F59"/>
    <mergeCell ref="G59:I59"/>
    <mergeCell ref="J59:L59"/>
    <mergeCell ref="M59:Y59"/>
    <mergeCell ref="Z59:AB59"/>
    <mergeCell ref="A60:F60"/>
    <mergeCell ref="G60:I60"/>
    <mergeCell ref="J60:L60"/>
    <mergeCell ref="M60:Y60"/>
    <mergeCell ref="Z60:AB60"/>
    <mergeCell ref="G62:I62"/>
    <mergeCell ref="J62:L62"/>
    <mergeCell ref="M62:P62"/>
    <mergeCell ref="Q62:R62"/>
    <mergeCell ref="S62:T62"/>
    <mergeCell ref="U62:V62"/>
    <mergeCell ref="W62:Y62"/>
    <mergeCell ref="A5:R6"/>
    <mergeCell ref="A7:B8"/>
    <mergeCell ref="C7:D8"/>
    <mergeCell ref="E7:F8"/>
    <mergeCell ref="G7:H8"/>
    <mergeCell ref="I7:J8"/>
    <mergeCell ref="M57:AB58"/>
  </mergeCells>
  <phoneticPr fontId="1" type="Hiragana"/>
  <conditionalFormatting sqref="A14:D56">
    <cfRule type="expression" dxfId="3" priority="3">
      <formula>WEEKDAY(E14)=7</formula>
    </cfRule>
    <cfRule type="expression" dxfId="2" priority="4">
      <formula>WEEKDAY(E14)=1</formula>
    </cfRule>
  </conditionalFormatting>
  <conditionalFormatting sqref="E14:F56">
    <cfRule type="expression" dxfId="1" priority="2">
      <formula>WEEKDAY(E14)=1</formula>
    </cfRule>
    <cfRule type="expression" dxfId="0" priority="1">
      <formula>WEEKDAY(E14)=7</formula>
    </cfRule>
  </conditionalFormatting>
  <dataValidations count="3">
    <dataValidation type="list" allowBlank="1" showDropDown="0" showInputMessage="1" showErrorMessage="1" sqref="A5:R6">
      <formula1>"月間現場閉所計画書,月間現場閉所実施報告書"</formula1>
    </dataValidation>
    <dataValidation type="list" allowBlank="1" showDropDown="0" showInputMessage="1" showErrorMessage="1" sqref="G14:I56">
      <formula1>"作業日,閉所日,除外日"</formula1>
    </dataValidation>
    <dataValidation type="list" allowBlank="1" showDropDown="0" showInputMessage="1" showErrorMessage="1" sqref="J14:L56">
      <formula1>"作業日,閉所日,除外日,振替作業日,振替閉所日"</formula1>
    </dataValidation>
  </dataValidations>
  <printOptions horizontalCentered="1"/>
  <pageMargins left="0" right="0" top="0.19685039370078738" bottom="0" header="0.3" footer="0.3"/>
  <pageSetup paperSize="9" scale="84"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計画書・実施報告書</vt:lpstr>
      <vt:lpstr>計画書（記入例）</vt:lpstr>
      <vt:lpstr>実施報告書（記入例）</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前仲 恭介</dc:creator>
  <cp:lastModifiedBy>前仲 恭介</cp:lastModifiedBy>
  <dcterms:created xsi:type="dcterms:W3CDTF">2024-03-18T05:08:38Z</dcterms:created>
  <dcterms:modified xsi:type="dcterms:W3CDTF">2026-06-08T04:52:55Z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2026-06-08T04:52:55Z</vt:filetime>
  </property>
</Properties>
</file>